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TABILIDAD\2022\ART 36\CUARTO TRIMESTRE\CUARTO TRIMESTRE\"/>
    </mc:Choice>
  </mc:AlternateContent>
  <bookViews>
    <workbookView xWindow="0" yWindow="0" windowWidth="20490" windowHeight="7650" firstSheet="1" activeTab="6"/>
  </bookViews>
  <sheets>
    <sheet name="Datos Generales" sheetId="1" r:id="rId1"/>
    <sheet name="Ene-Mar" sheetId="2" r:id="rId2"/>
    <sheet name="Abr-Jun" sheetId="11" r:id="rId3"/>
    <sheet name="Jul-Sep" sheetId="12" r:id="rId4"/>
    <sheet name="Oct-Dic" sheetId="13" r:id="rId5"/>
    <sheet name="Saldos al final del ejerc." sheetId="15" r:id="rId6"/>
    <sheet name="IMPRIMIR" sheetId="14" r:id="rId7"/>
    <sheet name="Datos" sheetId="7" r:id="rId8"/>
  </sheets>
  <externalReferences>
    <externalReference r:id="rId9"/>
    <externalReference r:id="rId10"/>
  </externalReferences>
  <definedNames>
    <definedName name="_xlnm._FilterDatabase" localSheetId="7" hidden="1">Datos!$B$126:$B$185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2" i="13" l="1"/>
  <c r="D19" i="15"/>
  <c r="F22" i="14" s="1"/>
  <c r="E17" i="12"/>
  <c r="E17" i="13" l="1"/>
  <c r="D30" i="1" l="1"/>
  <c r="E45" i="13" l="1"/>
  <c r="E31" i="13"/>
  <c r="D7" i="13" s="1"/>
  <c r="B9" i="15" l="1"/>
  <c r="D48" i="13"/>
  <c r="F12" i="14" s="1"/>
  <c r="D9" i="15"/>
  <c r="E31" i="11"/>
  <c r="E17" i="11"/>
  <c r="E45" i="2"/>
  <c r="D50" i="2" s="1"/>
  <c r="C16" i="14" s="1"/>
  <c r="A47" i="14"/>
  <c r="B8" i="15"/>
  <c r="B7" i="15"/>
  <c r="B6" i="15"/>
  <c r="F25" i="14"/>
  <c r="E5" i="14"/>
  <c r="B5" i="14"/>
  <c r="C10" i="15"/>
  <c r="E42" i="14"/>
  <c r="B42" i="14"/>
  <c r="C7" i="14"/>
  <c r="E7" i="14"/>
  <c r="D5" i="13"/>
  <c r="F10" i="14" s="1"/>
  <c r="D5" i="12"/>
  <c r="D59" i="13"/>
  <c r="C50" i="13"/>
  <c r="C49" i="13"/>
  <c r="C48" i="13"/>
  <c r="D50" i="13"/>
  <c r="F16" i="14" s="1"/>
  <c r="D49" i="13"/>
  <c r="F14" i="14" s="1"/>
  <c r="D59" i="12"/>
  <c r="C50" i="12"/>
  <c r="C49" i="12"/>
  <c r="C48" i="12"/>
  <c r="E45" i="12"/>
  <c r="D50" i="12" s="1"/>
  <c r="E16" i="14" s="1"/>
  <c r="E31" i="12"/>
  <c r="D49" i="12" s="1"/>
  <c r="E14" i="14" s="1"/>
  <c r="D48" i="12"/>
  <c r="E12" i="14"/>
  <c r="D59" i="11"/>
  <c r="C50" i="11"/>
  <c r="C49" i="11"/>
  <c r="C48" i="11"/>
  <c r="E45" i="11"/>
  <c r="D50" i="11"/>
  <c r="D16" i="14" s="1"/>
  <c r="D49" i="11"/>
  <c r="D14" i="14" s="1"/>
  <c r="D48" i="11"/>
  <c r="D51" i="11" s="1"/>
  <c r="B10" i="15"/>
  <c r="D7" i="15"/>
  <c r="E7" i="15" s="1"/>
  <c r="D10" i="14"/>
  <c r="E10" i="14"/>
  <c r="C50" i="2"/>
  <c r="C49" i="2"/>
  <c r="C48" i="2"/>
  <c r="E31" i="2"/>
  <c r="D49" i="2"/>
  <c r="C14" i="14" s="1"/>
  <c r="D5" i="2"/>
  <c r="C10" i="14"/>
  <c r="D48" i="2"/>
  <c r="C12" i="14"/>
  <c r="D7" i="2"/>
  <c r="D6" i="15" s="1"/>
  <c r="E6" i="15" s="1"/>
  <c r="D59" i="2"/>
  <c r="D31" i="1"/>
  <c r="D51" i="2" l="1"/>
  <c r="D9" i="2"/>
  <c r="D3" i="11" s="1"/>
  <c r="D9" i="11" s="1"/>
  <c r="D3" i="12" s="1"/>
  <c r="D9" i="12" s="1"/>
  <c r="D3" i="13" s="1"/>
  <c r="D9" i="13" s="1"/>
  <c r="D51" i="12"/>
  <c r="D7" i="12"/>
  <c r="D8" i="15" s="1"/>
  <c r="E8" i="15" s="1"/>
  <c r="D12" i="14"/>
  <c r="D10" i="15"/>
  <c r="E9" i="15"/>
  <c r="D51" i="13"/>
  <c r="E10" i="15" l="1"/>
  <c r="F11" i="15" l="1"/>
  <c r="D15" i="15"/>
  <c r="D22" i="15" s="1"/>
  <c r="D24" i="15" s="1"/>
  <c r="F21" i="14" l="1"/>
  <c r="F23" i="14" l="1"/>
  <c r="F24" i="14" l="1"/>
  <c r="F23" i="15"/>
</calcChain>
</file>

<file path=xl/sharedStrings.xml><?xml version="1.0" encoding="utf-8"?>
<sst xmlns="http://schemas.openxmlformats.org/spreadsheetml/2006/main" count="610" uniqueCount="505">
  <si>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</si>
  <si>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</si>
  <si>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</si>
  <si>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</si>
  <si>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</si>
  <si>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</si>
  <si>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</si>
  <si>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</si>
  <si>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</si>
  <si>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</si>
  <si>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</si>
  <si>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</si>
  <si>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</si>
  <si>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</si>
  <si>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</si>
  <si>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</si>
  <si>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</si>
  <si>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</si>
  <si>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</si>
  <si>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</si>
  <si>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</si>
  <si>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</si>
  <si>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</si>
  <si>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</si>
  <si>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</si>
  <si>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</si>
  <si>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</si>
  <si>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</si>
  <si>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</si>
  <si>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</si>
  <si>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</si>
  <si>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</si>
  <si>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</si>
  <si>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</si>
  <si>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</si>
  <si>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</si>
  <si>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</si>
  <si>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</si>
  <si>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</si>
  <si>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</si>
  <si>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</si>
  <si>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</si>
  <si>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</si>
  <si>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</si>
  <si>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</si>
  <si>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</si>
  <si>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</si>
  <si>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</si>
  <si>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</si>
  <si>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</si>
  <si>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</si>
  <si>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</si>
  <si>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</si>
  <si>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</si>
  <si>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</si>
  <si>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</si>
  <si>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</si>
  <si>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</si>
  <si>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</si>
  <si>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</si>
  <si>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</si>
  <si>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</si>
  <si>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</si>
  <si>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</si>
  <si>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</si>
  <si>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</si>
  <si>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</si>
  <si>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</si>
  <si>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</si>
  <si>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</si>
  <si>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</si>
  <si>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</si>
  <si>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</si>
  <si>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</si>
  <si>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</si>
  <si>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</si>
  <si>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</si>
  <si>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</si>
  <si>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</si>
  <si>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</si>
  <si>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</si>
  <si>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</si>
  <si>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</si>
  <si>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</si>
  <si>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</si>
  <si>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</si>
  <si>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</si>
  <si>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</si>
  <si>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</si>
  <si>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</si>
  <si>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</si>
  <si>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</si>
  <si>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</si>
  <si>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</si>
  <si>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</si>
  <si>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</si>
  <si>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</si>
  <si>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</si>
  <si>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</si>
  <si>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</si>
  <si>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</si>
  <si>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</si>
  <si>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</si>
  <si>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</si>
  <si>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</si>
  <si>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</si>
  <si>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</si>
  <si>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</si>
  <si>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</si>
  <si>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</si>
  <si>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</si>
  <si>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</si>
  <si>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</si>
  <si>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</si>
  <si>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</si>
  <si>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</si>
  <si>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</si>
  <si>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</si>
  <si>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</si>
  <si>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</si>
  <si>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</si>
  <si>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</si>
  <si>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</si>
  <si>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</si>
  <si>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</si>
  <si>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</si>
  <si>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</si>
  <si>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</si>
  <si>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</si>
  <si>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</si>
  <si>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</si>
  <si>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</si>
  <si>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</si>
  <si>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</si>
  <si>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</si>
  <si>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</si>
  <si>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</si>
  <si>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</si>
  <si>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</si>
  <si>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</si>
  <si>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</si>
  <si>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</si>
  <si>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</si>
  <si>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</si>
  <si>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</si>
  <si>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</si>
  <si>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</si>
  <si>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</si>
  <si>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</si>
  <si>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</si>
  <si>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</si>
  <si>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</si>
  <si>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</si>
  <si>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</si>
  <si>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</si>
  <si>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</si>
  <si>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</si>
  <si>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</si>
  <si>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</si>
  <si>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</si>
  <si>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</si>
  <si>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</si>
  <si>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</si>
  <si>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</si>
  <si>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</si>
  <si>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</si>
  <si>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</si>
  <si>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</si>
  <si>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</si>
  <si>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</si>
  <si>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</si>
  <si>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</si>
  <si>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</si>
  <si>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</si>
  <si>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</si>
  <si>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</si>
  <si>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</si>
  <si>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</si>
  <si>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</si>
  <si>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</si>
  <si>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</si>
  <si>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</si>
  <si>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</si>
  <si>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</si>
  <si>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</si>
  <si>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</si>
  <si>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</si>
  <si>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</si>
  <si>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</si>
  <si>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</si>
  <si>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</si>
  <si>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</si>
  <si>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</si>
  <si>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</si>
  <si>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</si>
  <si>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</si>
  <si>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</si>
  <si>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</si>
  <si>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</si>
  <si>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</si>
  <si>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</si>
  <si>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</si>
  <si>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</si>
  <si>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</si>
  <si>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</si>
  <si>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</si>
  <si>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</si>
  <si>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</si>
  <si>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</si>
  <si>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</si>
  <si>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</si>
  <si>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</si>
  <si>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</si>
  <si>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</si>
  <si>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</si>
  <si>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</si>
  <si>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</si>
  <si>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</si>
  <si>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</si>
  <si>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</si>
  <si>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</si>
  <si>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</si>
  <si>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</si>
  <si>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</si>
  <si>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</si>
  <si>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</si>
  <si>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</si>
  <si>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</si>
  <si>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</si>
  <si>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</si>
  <si>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</si>
  <si>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</si>
  <si>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</si>
  <si>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</si>
  <si>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</si>
  <si>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</si>
  <si>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</si>
  <si>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</si>
  <si>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</si>
  <si>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</si>
  <si>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</si>
  <si>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</si>
  <si>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</si>
  <si>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</si>
  <si>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</si>
  <si>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</si>
  <si>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</si>
  <si>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</si>
  <si>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</si>
  <si>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</si>
  <si>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</si>
  <si>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</si>
  <si>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</si>
  <si>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</si>
  <si>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</si>
  <si>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</si>
  <si>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</si>
  <si>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</si>
  <si>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</si>
  <si>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</si>
  <si>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</si>
  <si>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</si>
  <si>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</si>
  <si>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</si>
  <si>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</si>
  <si>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</si>
  <si>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</si>
  <si>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</si>
  <si>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</si>
  <si>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</si>
  <si>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</si>
  <si>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</si>
  <si>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</si>
  <si>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</si>
  <si>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</si>
  <si>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</si>
  <si>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</si>
  <si>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</si>
  <si>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</si>
  <si>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</si>
  <si>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</si>
  <si>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</si>
  <si>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</si>
  <si>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</si>
  <si>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</si>
  <si>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</si>
  <si>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</si>
  <si>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</si>
  <si>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</si>
  <si>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</si>
  <si>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</si>
  <si>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</si>
  <si>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</si>
  <si>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</si>
  <si>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</si>
  <si>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</si>
  <si>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</si>
  <si>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</si>
  <si>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</si>
  <si>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</si>
  <si>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</si>
  <si>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</si>
  <si>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</si>
  <si>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</si>
  <si>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</si>
  <si>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</si>
  <si>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</si>
  <si>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</si>
  <si>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</si>
  <si>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</si>
  <si>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</si>
  <si>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</si>
  <si>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</si>
  <si>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</si>
  <si>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</si>
  <si>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</si>
  <si>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</si>
  <si>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</si>
  <si>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</si>
  <si>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</si>
  <si>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</si>
  <si>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</si>
  <si>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</si>
  <si>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</si>
  <si>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</si>
  <si>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</si>
  <si>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</si>
  <si>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</si>
  <si>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</si>
  <si>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</si>
  <si>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</si>
  <si>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</si>
  <si>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</si>
  <si>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</si>
  <si>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</si>
  <si>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</si>
  <si>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</si>
  <si>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</si>
  <si>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</si>
  <si>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</si>
  <si>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</si>
  <si>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</si>
  <si>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</si>
  <si>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</si>
  <si>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</si>
  <si>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</si>
  <si>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</si>
  <si>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</si>
  <si>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</si>
  <si>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</si>
  <si>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</si>
  <si>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</si>
  <si>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</si>
  <si>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</si>
  <si>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</si>
  <si>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</si>
  <si>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</si>
  <si>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</si>
  <si>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</si>
  <si>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</si>
  <si>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</si>
  <si>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</si>
  <si>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</si>
  <si>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</si>
  <si>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</si>
  <si>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</si>
  <si>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</si>
  <si>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</si>
  <si>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</si>
  <si>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</si>
  <si>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</si>
  <si>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</si>
  <si>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</si>
  <si>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</si>
  <si>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</si>
  <si>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</si>
  <si>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</si>
  <si>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</si>
  <si>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</si>
  <si>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</si>
  <si>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</si>
  <si>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</si>
  <si>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</si>
  <si>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</si>
  <si>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</si>
  <si>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</si>
  <si>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</si>
  <si>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</si>
  <si>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</si>
  <si>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</si>
  <si>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</si>
  <si>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</si>
  <si>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</si>
  <si>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</si>
  <si>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</si>
  <si>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</si>
  <si>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</si>
  <si>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</si>
  <si>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</si>
  <si>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</si>
  <si>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</si>
  <si>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</si>
  <si>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</si>
  <si>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</si>
  <si>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</si>
  <si>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</si>
  <si>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</si>
  <si>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</si>
  <si>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</si>
  <si>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</si>
  <si>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</si>
  <si>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</si>
  <si>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</si>
  <si>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</si>
  <si>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</si>
  <si>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</si>
  <si>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</si>
  <si>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</si>
  <si>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</si>
  <si>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</si>
  <si>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</si>
  <si>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</si>
  <si>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</si>
  <si>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</si>
  <si>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</si>
  <si>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</si>
  <si>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</si>
  <si>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</si>
  <si>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</si>
  <si>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</si>
  <si>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</si>
  <si>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</si>
  <si>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</si>
  <si>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</si>
  <si>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</si>
  <si>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</si>
  <si>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</si>
  <si>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</si>
  <si>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</si>
  <si>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</si>
  <si>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</si>
  <si>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</si>
  <si>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</si>
  <si>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</si>
  <si>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</si>
  <si>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</si>
  <si>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</si>
  <si>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</si>
  <si>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</si>
  <si>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</si>
  <si>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</si>
  <si>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</si>
  <si>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</si>
  <si>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</si>
  <si>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</si>
  <si>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</si>
  <si>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</si>
  <si>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</si>
  <si>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</si>
  <si>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</si>
  <si>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Informe de la aplicación de los recursos otorgados por la SEP. Ejercicio Fiscal 2022</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</si>
  <si>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</si>
  <si>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</si>
  <si>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</si>
  <si>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</si>
  <si>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</si>
  <si>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</si>
  <si>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</si>
  <si>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</si>
  <si>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</si>
  <si>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</si>
  <si>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</si>
  <si>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</si>
  <si>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</si>
  <si>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</si>
  <si>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</si>
  <si>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</si>
  <si>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</si>
  <si>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</si>
  <si>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</si>
  <si>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</si>
  <si>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</si>
  <si>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</si>
  <si>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</si>
  <si>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</si>
  <si>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</si>
  <si>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</si>
  <si>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</si>
  <si>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</si>
  <si>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</si>
  <si>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</si>
  <si>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</si>
  <si>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Saldo final de los recursos otorgados en el Ejercicio Fiscal 2022 con objeto de reintegro.</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</si>
  <si>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</si>
  <si>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</si>
  <si>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</si>
  <si>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</si>
  <si>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Universidad Tecnológica</t>
  </si>
  <si>
    <t>´012680001182621523</t>
  </si>
  <si>
    <t xml:space="preserve">GRUPO FINANCIERO BBVA Mexico, SA </t>
  </si>
  <si>
    <t>M. en C. José Carlos Arredondo Velázquez</t>
  </si>
  <si>
    <t>MDCO. Apolinar Villegas Arcos</t>
  </si>
  <si>
    <r>
      <rPr>
        <b/>
        <sz val="9"/>
        <rFont val="Montserrat"/>
      </rPr>
      <t>*Nota:</t>
    </r>
    <r>
      <rPr>
        <sz val="9"/>
        <rFont val="Montserrat"/>
      </rPr>
      <t xml:space="preserve"> La información que se reporta corresponde a los registros del Primer Trimestre 2022. Para el inicio del ciclo escolar en el mes de septiembre 2021 la distribución de la matrícula es la siguiente: Técnico Superior Universitario 3,383, Licenciatura 2,374; Maestría 45 dando un total de 5,802 alumnos.</t>
    </r>
  </si>
  <si>
    <t xml:space="preserve">17 TSU; 2 POSTGRADOS; 13 ING/LIC </t>
  </si>
  <si>
    <t>Columna1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</si>
</sst>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F800]dddd\,\ mmmm\ dd\,\ yyyy"/>
    <numFmt numFmtId="165" formatCode="_-* #,##0_-;\-* #,##0_-;_-* &quot;-&quot;??_-;_-@_-"/>
  </numFmts>
  <fonts count="2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
      <b/>
      <sz val="10"/>
      <name val="Calibri"/>
      <family val="2"/>
      <scheme val="minor"/>
    </font>
    <font>
      <sz val="10"/>
      <name val="Arial"/>
      <family val="2"/>
    </font>
    <font>
      <sz val="9"/>
      <name val="Montserrat"/>
    </font>
    <font>
      <b/>
      <sz val="9"/>
      <name val="Montserrat"/>
    </font>
    <font>
      <sz val="11"/>
      <color rgb="FF000000"/>
      <name val="Calibri"/>
    </font>
    <font>
      <sz val="11"/>
      <color theme="1"/>
      <name val="Calibri"/>
      <scheme val="minor"/>
    </font>
    <font>
      <sz val="11"/>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2" fillId="0" borderId="0"/>
  </cellStyleXfs>
  <cellXfs count="121">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4" borderId="0" xfId="0" applyFill="1" applyBorder="1" applyAlignment="1"/>
    <xf numFmtId="0" fontId="0" fillId="0" borderId="0" xfId="0" applyBorder="1"/>
    <xf numFmtId="0" fontId="0" fillId="0" borderId="0" xfId="0" applyBorder="1" applyAlignment="1">
      <alignment vertical="center"/>
    </xf>
    <xf numFmtId="0" fontId="0" fillId="0" borderId="3" xfId="0" applyBorder="1"/>
    <xf numFmtId="0" fontId="0" fillId="4" borderId="0" xfId="0" applyFill="1" applyBorder="1"/>
    <xf numFmtId="0" fontId="0" fillId="4" borderId="0" xfId="0" applyFill="1" applyBorder="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0" fontId="0" fillId="0" borderId="0" xfId="0" applyFill="1"/>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0" fontId="0" fillId="0" borderId="0" xfId="0" applyFill="1" applyBorder="1" applyAlignment="1">
      <alignment horizontal="right"/>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right"/>
    </xf>
    <xf numFmtId="44" fontId="6" fillId="4" borderId="0" xfId="2" applyFont="1" applyFill="1" applyAlignment="1">
      <alignment vertical="center" wrapText="1"/>
    </xf>
    <xf numFmtId="0" fontId="5" fillId="4" borderId="0" xfId="0" applyFont="1" applyFill="1" applyAlignment="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49" fontId="7" fillId="4" borderId="0" xfId="0" applyNumberFormat="1" applyFont="1" applyFill="1" applyAlignment="1"/>
    <xf numFmtId="0" fontId="0" fillId="2" borderId="1" xfId="0" quotePrefix="1" applyNumberFormat="1" applyFill="1" applyBorder="1" applyAlignment="1">
      <alignment horizontal="center" vertical="center"/>
    </xf>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Border="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Border="1" applyAlignment="1">
      <alignment vertical="center" wrapText="1"/>
    </xf>
    <xf numFmtId="17" fontId="0" fillId="0" borderId="1" xfId="0" applyNumberFormat="1" applyFont="1" applyBorder="1" applyAlignment="1">
      <alignment horizontal="left"/>
    </xf>
    <xf numFmtId="43" fontId="1" fillId="0" borderId="1" xfId="1" applyFont="1" applyBorder="1" applyAlignment="1">
      <alignment horizontal="left"/>
    </xf>
    <xf numFmtId="165" fontId="21" fillId="6" borderId="12" xfId="1" applyNumberFormat="1" applyFont="1" applyFill="1" applyBorder="1" applyAlignment="1">
      <alignment horizontal="center"/>
    </xf>
    <xf numFmtId="3" fontId="0" fillId="0" borderId="0" xfId="0" applyNumberFormat="1"/>
    <xf numFmtId="43" fontId="0" fillId="2" borderId="1" xfId="2" applyNumberFormat="1" applyFont="1" applyFill="1" applyBorder="1" applyAlignment="1">
      <alignment vertical="center" wrapText="1"/>
    </xf>
    <xf numFmtId="4" fontId="0" fillId="0" borderId="0" xfId="0" applyNumberFormat="1"/>
    <xf numFmtId="4" fontId="0" fillId="0" borderId="0" xfId="2" applyNumberFormat="1" applyFont="1" applyAlignment="1">
      <alignment horizontal="right"/>
    </xf>
    <xf numFmtId="165" fontId="0" fillId="4" borderId="1" xfId="2" applyNumberFormat="1" applyFont="1" applyFill="1" applyBorder="1"/>
    <xf numFmtId="165" fontId="0" fillId="0" borderId="0" xfId="2" applyNumberFormat="1" applyFont="1" applyAlignment="1">
      <alignment horizontal="right"/>
    </xf>
    <xf numFmtId="165" fontId="0" fillId="0" borderId="0" xfId="2" applyNumberFormat="1" applyFont="1" applyAlignment="1">
      <alignment horizontal="center" vertical="center"/>
    </xf>
    <xf numFmtId="44" fontId="0" fillId="0" borderId="0" xfId="0" applyNumberFormat="1"/>
    <xf numFmtId="43" fontId="0" fillId="0" borderId="0" xfId="1" applyFont="1"/>
    <xf numFmtId="43" fontId="25" fillId="0" borderId="0" xfId="1" applyNumberFormat="1" applyFont="1"/>
    <xf numFmtId="0" fontId="0" fillId="0" borderId="0" xfId="0" applyAlignment="1">
      <alignment horizontal="center"/>
    </xf>
    <xf numFmtId="43" fontId="26" fillId="0" borderId="0" xfId="1" applyNumberFormat="1" applyFont="1"/>
    <xf numFmtId="43" fontId="26" fillId="0" borderId="0" xfId="1" applyFont="1"/>
    <xf numFmtId="44" fontId="27" fillId="0" borderId="0" xfId="2" applyFont="1" applyAlignment="1">
      <alignment horizontal="right" vertical="center"/>
    </xf>
    <xf numFmtId="0" fontId="0" fillId="2" borderId="1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23" fillId="0" borderId="10" xfId="3" applyFont="1" applyBorder="1" applyAlignment="1">
      <alignment horizontal="justify" vertical="center" wrapText="1"/>
    </xf>
    <xf numFmtId="0" fontId="23" fillId="0" borderId="0" xfId="3" applyFont="1" applyAlignment="1">
      <alignment horizontal="justify" vertical="center" wrapText="1"/>
    </xf>
    <xf numFmtId="44" fontId="0" fillId="0" borderId="0" xfId="2" applyFont="1" applyAlignment="1">
      <alignment horizontal="center"/>
    </xf>
    <xf numFmtId="44" fontId="0" fillId="0" borderId="0" xfId="2" applyFont="1" applyAlignment="1">
      <alignment horizontal="center" vertical="center"/>
    </xf>
    <xf numFmtId="0" fontId="0" fillId="0" borderId="0" xfId="0" applyAlignment="1">
      <alignment horizontal="right"/>
    </xf>
    <xf numFmtId="0" fontId="0" fillId="4" borderId="0" xfId="0" applyFill="1" applyAlignment="1">
      <alignment horizontal="right"/>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19" fillId="4" borderId="0" xfId="0" applyFont="1" applyFill="1" applyBorder="1" applyAlignment="1">
      <alignment horizontal="center" vertical="center" wrapText="1"/>
    </xf>
    <xf numFmtId="0" fontId="10" fillId="4" borderId="0" xfId="0" applyFont="1" applyFill="1" applyBorder="1" applyAlignment="1">
      <alignment horizontal="center" wrapText="1"/>
    </xf>
    <xf numFmtId="164" fontId="17" fillId="4" borderId="4" xfId="0" applyNumberFormat="1" applyFont="1" applyFill="1" applyBorder="1" applyAlignment="1">
      <alignment horizontal="right"/>
    </xf>
    <xf numFmtId="0" fontId="8" fillId="4" borderId="2" xfId="0" applyFont="1" applyFill="1" applyBorder="1" applyAlignment="1">
      <alignment horizontal="center"/>
    </xf>
    <xf numFmtId="0" fontId="8" fillId="4" borderId="3" xfId="0" applyFont="1" applyFill="1" applyBorder="1" applyAlignment="1">
      <alignment horizontal="center"/>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Border="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xf numFmtId="0" fontId="10" fillId="4" borderId="1" xfId="0" applyFont="1" applyFill="1" applyBorder="1" applyAlignment="1">
      <alignment horizontal="center" vertical="center" wrapText="1"/>
    </xf>
    <xf numFmtId="44" fontId="10" fillId="4" borderId="9" xfId="0" applyNumberFormat="1" applyFont="1" applyFill="1" applyBorder="1" applyAlignment="1">
      <alignment horizontal="center" wrapText="1"/>
    </xf>
    <xf numFmtId="0" fontId="10" fillId="4" borderId="6" xfId="0" applyFont="1" applyFill="1" applyBorder="1" applyAlignment="1">
      <alignment horizontal="center" wrapText="1"/>
    </xf>
    <xf numFmtId="44" fontId="10" fillId="4" borderId="6" xfId="0" applyNumberFormat="1" applyFont="1" applyFill="1" applyBorder="1" applyAlignment="1">
      <alignment horizont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Border="1" applyAlignment="1">
      <alignment horizontal="center" vertical="center"/>
    </xf>
    <xf numFmtId="0" fontId="10" fillId="4" borderId="1" xfId="0" applyFont="1" applyFill="1" applyBorder="1" applyAlignment="1">
      <alignment horizontal="center" wrapText="1"/>
    </xf>
  </cellXfs>
  <cellStyles count="4">
    <cellStyle name="Millares" xfId="1" builtinId="3"/>
    <cellStyle name="Moneda" xfId="2" builtinId="4"/>
    <cellStyle name="Normal" xfId="0" builtinId="0"/>
    <cellStyle name="Normal 2" xfId="3"/>
  </cellStyles>
  <dxfs count="78">
    <dxf>
      <font>
        <b val="0"/>
        <i val="0"/>
        <strike val="0"/>
        <condense val="0"/>
        <extend val="0"/>
        <outline val="0"/>
        <shadow val="0"/>
        <u val="none"/>
        <vertAlign val="baseline"/>
        <sz val="11"/>
        <color rgb="FF000000"/>
        <name val="Calibri"/>
        <scheme val="none"/>
      </font>
      <numFmt numFmtId="35" formatCode="_-* #,##0.00_-;\-* #,##0.00_-;_-* &quot;-&quot;??_-;_-@_-"/>
    </dxf>
    <dxf>
      <font>
        <b val="0"/>
        <i val="0"/>
        <strike val="0"/>
        <condense val="0"/>
        <extend val="0"/>
        <outline val="0"/>
        <shadow val="0"/>
        <u val="none"/>
        <vertAlign val="baseline"/>
        <sz val="11"/>
        <color rgb="FF000000"/>
        <name val="Calibri"/>
        <scheme val="none"/>
      </font>
      <numFmt numFmtId="35" formatCode="_-* #,##0.00_-;\-* #,##0.0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numFmt numFmtId="4" formatCode="#,##0.0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4" formatCode="#,##0.00"/>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4" formatCode="_-&quot;$&quot;* #,##0.00_-;\-&quot;$&quot;* #,##0.00_-;_-&quot;$&quot;* &quot;-&quot;??_-;_-@_-"/>
      <alignment horizontal="right" vertical="center"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numFmt numFmtId="3" formatCode="#,##0"/>
    </dxf>
    <dxf>
      <alignment horizontal="general" vertical="bottom" textRotation="0" wrapText="1" indent="0" justifyLastLine="0" shrinkToFit="0" readingOrder="0"/>
    </dxf>
    <dxf>
      <numFmt numFmtId="34" formatCode="_-&quot;$&quot;* #,##0.00_-;\-&quot;$&quot;* #,##0.00_-;_-&quot;$&quot;* &quot;-&quot;??_-;_-@_-"/>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34" formatCode="_-&quot;$&quot;* #,##0.00_-;\-&quot;$&quot;* #,##0.00_-;_-&quot;$&quot;* &quot;-&quot;??_-;_-@_-"/>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562318</xdr:colOff>
      <xdr:row>2</xdr:row>
      <xdr:rowOff>85724</xdr:rowOff>
    </xdr:to>
    <xdr:pic>
      <xdr:nvPicPr>
        <xdr:cNvPr id="3" name="Imagen 2">
          <a:extLst>
            <a:ext uri="{FF2B5EF4-FFF2-40B4-BE49-F238E27FC236}">
              <a16:creationId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EQ/Downloads/Anexo%201%20Formato%20Ingreso%20-%20Gasto%202022%20Avance%20Trimestral%20Mar-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TEQ/Downloads/22_01_ART36_V_UT_Q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Detalle de Ingres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ción V"/>
    </sheetNames>
    <sheetDataSet>
      <sheetData sheetId="0"/>
    </sheetDataSet>
  </externalBook>
</externalLink>
</file>

<file path=xl/tables/table1.xml><?xml version="1.0" encoding="utf-8"?>
<table xmlns="http://schemas.openxmlformats.org/spreadsheetml/2006/main" id="1" name="Tabla1" displayName="Tabla1" ref="B18:D30" totalsRowShown="0" headerRowDxfId="77" headerRowBorderDxfId="76" tableBorderDxfId="75" totalsRowBorderDxfId="74">
  <tableColumns count="3">
    <tableColumn id="1" name="Mes " dataDxfId="73"/>
    <tableColumn id="2" name="Fecha de Transferencia" dataDxfId="72"/>
    <tableColumn id="3" name="Importe" dataDxfId="71"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6" totalsRowShown="0" headerRowDxfId="41">
  <tableColumns count="3">
    <tableColumn id="1" name="Concepto" dataDxfId="40"/>
    <tableColumn id="3" name="Plazas" dataDxfId="39"/>
    <tableColumn id="4" name="Importe" dataDxfId="38"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1:D30" totalsRowShown="0" headerRowDxfId="37">
  <tableColumns count="3">
    <tableColumn id="1" name="No. " dataDxfId="36"/>
    <tableColumn id="2" name="Partida Generica" dataDxfId="35"/>
    <tableColumn id="3" name="Importe total por partida generica" dataDxfId="34"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5:D44" totalsRowShown="0" headerRowDxfId="33" dataDxfId="32">
  <tableColumns count="3">
    <tableColumn id="1" name="No. " dataDxfId="31"/>
    <tableColumn id="2" name="Partida Generica" dataDxfId="30"/>
    <tableColumn id="3" name="Importe total por partida generica" dataDxfId="29"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5:D58" totalsRowShown="0">
  <tableColumns count="2">
    <tableColumn id="1" name="Concepto" dataDxfId="28"/>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D16" totalsRowShown="0" headerRowDxfId="27">
  <tableColumns count="3">
    <tableColumn id="1" name="Concepto" dataDxfId="26"/>
    <tableColumn id="3" name="Plazas" dataDxfId="25"/>
    <tableColumn id="4" name="Importe" dataDxfId="24"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1:D30" totalsRowShown="0" headerRowDxfId="23">
  <tableColumns count="3">
    <tableColumn id="1" name="No. " dataDxfId="22"/>
    <tableColumn id="2" name="Partida Generica" dataDxfId="21"/>
    <tableColumn id="3" name="Importe total por partida generica" dataDxfId="20" dataCellStyle="Moneda">
      <calculatedColumnFormula>SUBTOTAL(9,D16:D21)</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5:D44" totalsRowShown="0" headerRowDxfId="19" dataDxfId="18">
  <tableColumns count="3">
    <tableColumn id="1" name="No. " dataDxfId="17"/>
    <tableColumn id="2" name="Partida Generica" dataDxfId="16"/>
    <tableColumn id="3" name="Importe total por partida generica" dataDxfId="15"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5:D58" totalsRowShown="0">
  <tableColumns count="2">
    <tableColumn id="1" name="Concepto" dataDxfId="14"/>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F11" totalsRowCount="1" headerRowDxfId="13" dataDxfId="12" dataCellStyle="Millares">
  <tableColumns count="6">
    <tableColumn id="1" name="Trimestre" dataDxfId="11" totalsRowDxfId="10"/>
    <tableColumn id="2" name="Recursos Otorgados por Convenio con la Federación" dataDxfId="9" totalsRowDxfId="8" dataCellStyle="Millares">
      <calculatedColumnFormula>SUM(B3:B5)</calculatedColumnFormula>
    </tableColumn>
    <tableColumn id="3" name="Rendimientos Financieros Generados" dataDxfId="7" totalsRowDxfId="6" dataCellStyle="Millares">
      <calculatedColumnFormula>SUM(C3:C5)</calculatedColumnFormula>
    </tableColumn>
    <tableColumn id="4" name="Recursos Ejercidos" dataDxfId="5" totalsRowDxfId="4" dataCellStyle="Millares">
      <calculatedColumnFormula>'Abr-Jun'!D6</calculatedColumnFormula>
    </tableColumn>
    <tableColumn id="5" name="Saldo" dataDxfId="3" totalsRowDxfId="2" dataCellStyle="Millares"/>
    <tableColumn id="6" name="Columna1" totalsRowFunction="custom" dataDxfId="1" totalsRowDxfId="0" dataCellStyle="Millares">
      <totalsRowFormula>+E10-F10</totalsRowFormula>
    </tableColumn>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D16" totalsRowShown="0" headerRowDxfId="70">
  <tableColumns count="3">
    <tableColumn id="1" name="Concepto" dataDxfId="69"/>
    <tableColumn id="3" name="Plazas" dataDxfId="68"/>
    <tableColumn id="4" name="Importe" dataDxfId="67"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1:D30" totalsRowShown="0" headerRowDxfId="66">
  <tableColumns count="3">
    <tableColumn id="1" name="No. " dataDxfId="65"/>
    <tableColumn id="2" name="Partida Generica" dataDxfId="64"/>
    <tableColumn id="3" name="Importe total por partida generica" dataDxfId="63"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5:D44" totalsRowShown="0" headerRowDxfId="62" dataDxfId="61">
  <tableColumns count="3">
    <tableColumn id="1" name="No. " dataDxfId="60"/>
    <tableColumn id="2" name="Partida Generica" dataDxfId="59"/>
    <tableColumn id="3" name="Importe total por partida generica" dataDxfId="58" dataCellStyle="Moneda">
      <calculatedColumnFormula>+'[1]Anexo 1'!$E$33</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5:D58" totalsRowShown="0">
  <tableColumns count="2">
    <tableColumn id="1" name="Concepto" dataDxfId="57"/>
    <tableColumn id="2" name="No. De Alumnos" dataDxfId="56">
      <calculatedColumnFormula>+'[2]Fracción V'!$G$7</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6" totalsRowShown="0" headerRowDxfId="55">
  <tableColumns count="3">
    <tableColumn id="1" name="Concepto" dataDxfId="54"/>
    <tableColumn id="3" name="Plazas" dataDxfId="53"/>
    <tableColumn id="4" name="Importe" dataDxfId="52"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1:D30" totalsRowShown="0" headerRowDxfId="51">
  <tableColumns count="3">
    <tableColumn id="1" name="No. " dataDxfId="50"/>
    <tableColumn id="2" name="Partida Generica" dataDxfId="49"/>
    <tableColumn id="3" name="Importe total por partida generica" dataDxfId="48"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5:D44" totalsRowShown="0" headerRowDxfId="47" dataDxfId="46">
  <tableColumns count="3">
    <tableColumn id="1" name="No. " dataDxfId="45"/>
    <tableColumn id="2" name="Partida Generica" dataDxfId="44"/>
    <tableColumn id="3" name="Importe total por partida generica" dataDxfId="43"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5:D58" totalsRowShown="0">
  <tableColumns count="2">
    <tableColumn id="1" name="Concepto" dataDxfId="42"/>
    <tableColumn id="2" name="No. De Alumn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topLeftCell="A28" zoomScale="85" zoomScaleNormal="85" workbookViewId="0">
      <selection activeCell="D30" sqref="D30"/>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89" t="s">
        <v>71</v>
      </c>
      <c r="B1" s="89"/>
      <c r="C1" s="89"/>
      <c r="D1" s="89"/>
      <c r="E1" s="89"/>
      <c r="F1" s="1"/>
    </row>
    <row r="2" spans="1:6" ht="15" customHeight="1">
      <c r="A2" s="89" t="s">
        <v>460</v>
      </c>
      <c r="B2" s="89"/>
      <c r="C2" s="89"/>
      <c r="D2" s="89"/>
      <c r="E2" s="89"/>
      <c r="F2" s="1"/>
    </row>
    <row r="3" spans="1:6" ht="15" customHeight="1">
      <c r="A3" s="88" t="s">
        <v>274</v>
      </c>
      <c r="B3" s="88"/>
      <c r="C3" s="88"/>
      <c r="D3" s="88"/>
      <c r="E3" s="88"/>
    </row>
    <row r="5" spans="1:6" ht="30">
      <c r="A5" s="16" t="s">
        <v>1</v>
      </c>
      <c r="B5" s="17" t="s">
        <v>35</v>
      </c>
      <c r="C5" s="12"/>
      <c r="D5" s="19" t="s">
        <v>2</v>
      </c>
      <c r="E5" s="14" t="s">
        <v>497</v>
      </c>
    </row>
    <row r="6" spans="1:6">
      <c r="A6" s="9"/>
      <c r="B6" s="7"/>
      <c r="C6" s="9"/>
      <c r="D6" s="8"/>
      <c r="E6" s="7"/>
    </row>
    <row r="7" spans="1:6" ht="45.75" customHeight="1">
      <c r="A7" s="15" t="s">
        <v>0</v>
      </c>
      <c r="B7" s="17" t="s">
        <v>406</v>
      </c>
      <c r="C7" s="11"/>
      <c r="D7" s="33" t="s">
        <v>481</v>
      </c>
      <c r="E7" s="70">
        <v>85377991</v>
      </c>
    </row>
    <row r="9" spans="1:6" ht="14.25" customHeight="1"/>
    <row r="10" spans="1:6" ht="15" customHeight="1">
      <c r="A10" s="88" t="s">
        <v>275</v>
      </c>
      <c r="B10" s="88"/>
      <c r="C10" s="88"/>
      <c r="D10" s="88"/>
      <c r="E10" s="88"/>
    </row>
    <row r="11" spans="1:6" ht="12" customHeight="1"/>
    <row r="12" spans="1:6">
      <c r="A12" s="87" t="s">
        <v>3</v>
      </c>
      <c r="B12" s="87"/>
      <c r="C12" s="87"/>
      <c r="D12" s="87"/>
      <c r="E12" s="87"/>
    </row>
    <row r="14" spans="1:6" ht="45">
      <c r="A14" s="42" t="s">
        <v>4</v>
      </c>
      <c r="B14" s="54" t="s">
        <v>498</v>
      </c>
      <c r="C14" s="6"/>
      <c r="D14" s="19" t="s">
        <v>5</v>
      </c>
      <c r="E14" s="18" t="s">
        <v>499</v>
      </c>
    </row>
    <row r="16" spans="1:6">
      <c r="A16" s="87" t="s">
        <v>461</v>
      </c>
      <c r="B16" s="87"/>
      <c r="C16" s="87"/>
      <c r="D16" s="87"/>
      <c r="E16" s="87"/>
    </row>
    <row r="18" spans="2:4" s="3" customFormat="1" ht="31.5" customHeight="1">
      <c r="B18" s="21" t="s">
        <v>48</v>
      </c>
      <c r="C18" s="22" t="s">
        <v>49</v>
      </c>
      <c r="D18" s="23" t="s">
        <v>11</v>
      </c>
    </row>
    <row r="19" spans="2:4">
      <c r="B19" s="10" t="s">
        <v>50</v>
      </c>
      <c r="C19" s="27"/>
      <c r="D19" s="20">
        <v>0</v>
      </c>
    </row>
    <row r="20" spans="2:4">
      <c r="B20" s="10" t="s">
        <v>51</v>
      </c>
      <c r="C20" s="66">
        <v>44593</v>
      </c>
      <c r="D20" s="67">
        <v>0</v>
      </c>
    </row>
    <row r="21" spans="2:4">
      <c r="B21" s="10" t="s">
        <v>52</v>
      </c>
      <c r="C21" s="66">
        <v>44621</v>
      </c>
      <c r="D21" s="67">
        <v>16283870</v>
      </c>
    </row>
    <row r="22" spans="2:4">
      <c r="B22" s="10" t="s">
        <v>53</v>
      </c>
      <c r="C22" s="27"/>
      <c r="D22" s="20">
        <v>8167897</v>
      </c>
    </row>
    <row r="23" spans="2:4">
      <c r="B23" s="10" t="s">
        <v>54</v>
      </c>
      <c r="C23" s="27"/>
      <c r="D23" s="20">
        <v>8141935</v>
      </c>
    </row>
    <row r="24" spans="2:4">
      <c r="B24" s="10" t="s">
        <v>55</v>
      </c>
      <c r="C24" s="27"/>
      <c r="D24" s="20">
        <v>8141935</v>
      </c>
    </row>
    <row r="25" spans="2:4">
      <c r="B25" s="10" t="s">
        <v>56</v>
      </c>
      <c r="C25" s="27"/>
      <c r="D25" s="20">
        <v>8141935</v>
      </c>
    </row>
    <row r="26" spans="2:4">
      <c r="B26" s="10" t="s">
        <v>57</v>
      </c>
      <c r="C26" s="27"/>
      <c r="D26" s="20">
        <v>8141935</v>
      </c>
    </row>
    <row r="27" spans="2:4">
      <c r="B27" s="10" t="s">
        <v>58</v>
      </c>
      <c r="C27" s="27"/>
      <c r="D27" s="20">
        <v>8141935</v>
      </c>
    </row>
    <row r="28" spans="2:4">
      <c r="B28" s="10" t="s">
        <v>59</v>
      </c>
      <c r="C28" s="27"/>
      <c r="D28" s="20">
        <v>8115973</v>
      </c>
    </row>
    <row r="29" spans="2:4">
      <c r="B29" s="10" t="s">
        <v>60</v>
      </c>
      <c r="C29" s="27"/>
      <c r="D29" s="20">
        <v>8141935</v>
      </c>
    </row>
    <row r="30" spans="2:4">
      <c r="B30" s="24" t="s">
        <v>61</v>
      </c>
      <c r="C30" s="28"/>
      <c r="D30" s="20">
        <f>3958641+4464.39</f>
        <v>3963105.39</v>
      </c>
    </row>
    <row r="31" spans="2:4">
      <c r="C31" s="26" t="s">
        <v>62</v>
      </c>
      <c r="D31" s="25">
        <f>SUM(D19:D30)</f>
        <v>85382455.390000001</v>
      </c>
    </row>
    <row r="33" spans="1:5">
      <c r="A33" s="88" t="s">
        <v>488</v>
      </c>
      <c r="B33" s="88"/>
      <c r="C33" s="88"/>
      <c r="D33" s="88"/>
      <c r="E33" s="88"/>
    </row>
    <row r="35" spans="1:5">
      <c r="C35" s="43"/>
    </row>
    <row r="36" spans="1:5" ht="45">
      <c r="B36" s="52" t="s">
        <v>477</v>
      </c>
      <c r="C36" s="83" t="s">
        <v>500</v>
      </c>
      <c r="D36" s="84"/>
    </row>
    <row r="38" spans="1:5" ht="60">
      <c r="B38" s="51" t="s">
        <v>479</v>
      </c>
      <c r="C38" s="85" t="s">
        <v>501</v>
      </c>
      <c r="D38" s="86"/>
    </row>
  </sheetData>
  <dataConsolidate/>
  <mergeCells count="9">
    <mergeCell ref="C36:D36"/>
    <mergeCell ref="C38:D38"/>
    <mergeCell ref="A16:E16"/>
    <mergeCell ref="A33:E33"/>
    <mergeCell ref="A1:E1"/>
    <mergeCell ref="A2:E2"/>
    <mergeCell ref="A3:E3"/>
    <mergeCell ref="A10:E10"/>
    <mergeCell ref="A12:E12"/>
  </mergeCells>
  <dataValidations xWindow="394" yWindow="706" count="4">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CLABE" prompt="Coloca tu CLABE de 18 dígitos._x000a_Coloca ' al inicio de la cuenta CLABE_x000a_" sqref="B14"/>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A25" zoomScale="145" zoomScaleNormal="145" workbookViewId="0">
      <selection activeCell="D7" sqref="D7"/>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89" t="s">
        <v>75</v>
      </c>
      <c r="B1" s="89"/>
      <c r="C1" s="89"/>
      <c r="D1" s="89"/>
      <c r="E1" s="89"/>
      <c r="F1" s="89"/>
    </row>
    <row r="3" spans="1:6">
      <c r="A3" s="94" t="s">
        <v>13</v>
      </c>
      <c r="B3" s="94"/>
      <c r="D3" s="57"/>
    </row>
    <row r="5" spans="1:6">
      <c r="A5" s="94" t="s">
        <v>6</v>
      </c>
      <c r="B5" s="94"/>
      <c r="D5" s="35">
        <f>SUM('Datos Generales'!D19:D21)</f>
        <v>16283870</v>
      </c>
    </row>
    <row r="7" spans="1:6">
      <c r="A7" s="95" t="s">
        <v>76</v>
      </c>
      <c r="B7" s="95"/>
      <c r="C7" s="6"/>
      <c r="D7" s="40">
        <f>+E17+E31+E45</f>
        <v>12424275.600000001</v>
      </c>
    </row>
    <row r="9" spans="1:6">
      <c r="A9" s="94" t="s">
        <v>12</v>
      </c>
      <c r="B9" s="94"/>
      <c r="C9" s="94"/>
      <c r="D9" s="57">
        <f>+D3+D5-D7</f>
        <v>3859594.3999999985</v>
      </c>
    </row>
    <row r="11" spans="1:6" ht="15" customHeight="1">
      <c r="A11" s="88" t="s">
        <v>77</v>
      </c>
      <c r="B11" s="88"/>
      <c r="C11" s="88"/>
      <c r="D11" s="88"/>
      <c r="E11" s="88"/>
      <c r="F11" s="88"/>
    </row>
    <row r="13" spans="1:6">
      <c r="B13" s="3" t="s">
        <v>78</v>
      </c>
      <c r="C13" s="3" t="s">
        <v>81</v>
      </c>
      <c r="D13" s="3" t="s">
        <v>11</v>
      </c>
      <c r="F13" s="47"/>
    </row>
    <row r="14" spans="1:6" ht="28.5" customHeight="1">
      <c r="B14" s="43" t="s">
        <v>10</v>
      </c>
      <c r="C14" s="3">
        <v>41</v>
      </c>
      <c r="D14" s="36"/>
      <c r="E14" s="46"/>
      <c r="F14" s="46"/>
    </row>
    <row r="15" spans="1:6" ht="28.5" customHeight="1">
      <c r="B15" s="43" t="s">
        <v>79</v>
      </c>
      <c r="C15" s="3">
        <v>341</v>
      </c>
      <c r="D15" s="36"/>
      <c r="E15" s="46"/>
      <c r="F15" s="46"/>
    </row>
    <row r="16" spans="1:6" ht="28.5" customHeight="1">
      <c r="B16" s="43" t="s">
        <v>80</v>
      </c>
      <c r="C16" s="3">
        <v>101</v>
      </c>
      <c r="D16" s="36"/>
      <c r="E16" s="46"/>
      <c r="F16" s="46"/>
    </row>
    <row r="17" spans="1:6">
      <c r="B17" s="92" t="s">
        <v>464</v>
      </c>
      <c r="C17" s="92"/>
      <c r="D17" s="92"/>
      <c r="E17" s="68">
        <v>11683368.680000002</v>
      </c>
    </row>
    <row r="18" spans="1:6">
      <c r="B18" s="2"/>
      <c r="C18" s="2"/>
      <c r="D18" s="2"/>
      <c r="E18" s="5"/>
    </row>
    <row r="19" spans="1:6">
      <c r="A19" s="88" t="s">
        <v>82</v>
      </c>
      <c r="B19" s="88"/>
      <c r="C19" s="88"/>
      <c r="D19" s="88"/>
      <c r="E19" s="88"/>
      <c r="F19" s="88"/>
    </row>
    <row r="21" spans="1:6" ht="37.5" customHeight="1">
      <c r="B21" s="3" t="s">
        <v>83</v>
      </c>
      <c r="C21" s="3" t="s">
        <v>462</v>
      </c>
      <c r="D21" s="3" t="s">
        <v>463</v>
      </c>
    </row>
    <row r="22" spans="1:6">
      <c r="B22" s="43">
        <v>1</v>
      </c>
      <c r="C22" s="3">
        <v>2100</v>
      </c>
      <c r="D22" s="36"/>
    </row>
    <row r="23" spans="1:6">
      <c r="B23" s="43">
        <v>2</v>
      </c>
      <c r="C23" s="3">
        <v>2200</v>
      </c>
      <c r="D23" s="36"/>
    </row>
    <row r="24" spans="1:6">
      <c r="B24" s="43">
        <v>3</v>
      </c>
      <c r="C24" s="3">
        <v>2300</v>
      </c>
      <c r="D24" s="36"/>
    </row>
    <row r="25" spans="1:6">
      <c r="B25" s="43">
        <v>4</v>
      </c>
      <c r="C25" s="3">
        <v>2400</v>
      </c>
      <c r="D25" s="36"/>
    </row>
    <row r="26" spans="1:6">
      <c r="B26" s="43">
        <v>5</v>
      </c>
      <c r="C26" s="3">
        <v>2500</v>
      </c>
      <c r="D26" s="36"/>
    </row>
    <row r="27" spans="1:6">
      <c r="B27" s="43">
        <v>6</v>
      </c>
      <c r="C27" s="3">
        <v>2600</v>
      </c>
      <c r="D27" s="36"/>
    </row>
    <row r="28" spans="1:6">
      <c r="B28" s="43">
        <v>7</v>
      </c>
      <c r="C28" s="3">
        <v>2700</v>
      </c>
      <c r="D28" s="36">
        <v>0</v>
      </c>
    </row>
    <row r="29" spans="1:6">
      <c r="B29" s="43">
        <v>8</v>
      </c>
      <c r="C29" s="3">
        <v>2800</v>
      </c>
      <c r="D29" s="36"/>
    </row>
    <row r="30" spans="1:6">
      <c r="B30" s="43">
        <v>9</v>
      </c>
      <c r="C30" s="3">
        <v>2900</v>
      </c>
      <c r="D30" s="36"/>
    </row>
    <row r="31" spans="1:6">
      <c r="B31" s="92" t="s">
        <v>466</v>
      </c>
      <c r="C31" s="92"/>
      <c r="D31" s="92"/>
      <c r="E31" s="55">
        <f>SUM(D22:D30)</f>
        <v>0</v>
      </c>
    </row>
    <row r="33" spans="1:6">
      <c r="A33" s="88" t="s">
        <v>84</v>
      </c>
      <c r="B33" s="88"/>
      <c r="C33" s="88"/>
      <c r="D33" s="88"/>
      <c r="E33" s="88"/>
      <c r="F33" s="88"/>
    </row>
    <row r="35" spans="1:6" ht="30">
      <c r="A35" s="34"/>
      <c r="B35" s="3" t="s">
        <v>83</v>
      </c>
      <c r="C35" s="3" t="s">
        <v>462</v>
      </c>
      <c r="D35" s="3" t="s">
        <v>463</v>
      </c>
    </row>
    <row r="36" spans="1:6">
      <c r="A36" s="34"/>
      <c r="B36" s="43">
        <v>1</v>
      </c>
      <c r="C36" s="3">
        <v>3100</v>
      </c>
      <c r="D36" s="48">
        <v>710423.23</v>
      </c>
    </row>
    <row r="37" spans="1:6">
      <c r="A37" s="34"/>
      <c r="B37" s="43">
        <v>2</v>
      </c>
      <c r="C37" s="3">
        <v>3200</v>
      </c>
      <c r="D37" s="48">
        <v>26768.69</v>
      </c>
    </row>
    <row r="38" spans="1:6">
      <c r="A38" s="34"/>
      <c r="B38" s="43">
        <v>3</v>
      </c>
      <c r="C38" s="3">
        <v>3300</v>
      </c>
      <c r="D38" s="48"/>
    </row>
    <row r="39" spans="1:6">
      <c r="A39" s="34"/>
      <c r="B39" s="43">
        <v>4</v>
      </c>
      <c r="C39" s="3">
        <v>3400</v>
      </c>
      <c r="D39" s="48"/>
    </row>
    <row r="40" spans="1:6">
      <c r="A40" s="34"/>
      <c r="B40" s="43">
        <v>5</v>
      </c>
      <c r="C40" s="3">
        <v>3500</v>
      </c>
      <c r="D40" s="48">
        <v>3715</v>
      </c>
    </row>
    <row r="41" spans="1:6">
      <c r="A41" s="34"/>
      <c r="B41" s="43">
        <v>6</v>
      </c>
      <c r="C41" s="3">
        <v>3600</v>
      </c>
      <c r="D41" s="48"/>
    </row>
    <row r="42" spans="1:6">
      <c r="A42" s="34"/>
      <c r="B42" s="43">
        <v>7</v>
      </c>
      <c r="C42" s="3">
        <v>3700</v>
      </c>
      <c r="D42" s="48"/>
    </row>
    <row r="43" spans="1:6">
      <c r="A43" s="34"/>
      <c r="B43" s="43">
        <v>8</v>
      </c>
      <c r="C43" s="3">
        <v>3800</v>
      </c>
      <c r="D43" s="48"/>
    </row>
    <row r="44" spans="1:6">
      <c r="A44" s="34"/>
      <c r="B44" s="43">
        <v>9</v>
      </c>
      <c r="C44" s="3">
        <v>3900</v>
      </c>
      <c r="D44" s="48"/>
    </row>
    <row r="45" spans="1:6">
      <c r="A45" s="34"/>
      <c r="B45" s="93" t="s">
        <v>465</v>
      </c>
      <c r="C45" s="93"/>
      <c r="D45" s="93"/>
      <c r="E45" s="55">
        <f>SUM(D36:D44)</f>
        <v>740906.91999999993</v>
      </c>
    </row>
    <row r="48" spans="1:6">
      <c r="C48" s="49" t="str">
        <f>B17</f>
        <v>TOTAL EROGADO DEL CAPITULO 1000</v>
      </c>
      <c r="D48" s="40">
        <f>E17</f>
        <v>11683368.680000002</v>
      </c>
    </row>
    <row r="49" spans="1:10">
      <c r="C49" s="49" t="str">
        <f>B31</f>
        <v>TOTAL EROGADO DEL CAPITULO 2000</v>
      </c>
      <c r="D49" s="40">
        <f>E31</f>
        <v>0</v>
      </c>
    </row>
    <row r="50" spans="1:10">
      <c r="C50" s="49" t="str">
        <f>B45</f>
        <v>TOTAL EROGADO DEL CAPITULO 3000</v>
      </c>
      <c r="D50" s="40">
        <f>E45</f>
        <v>740906.91999999993</v>
      </c>
    </row>
    <row r="51" spans="1:10">
      <c r="C51" s="41" t="s">
        <v>62</v>
      </c>
      <c r="D51" s="76">
        <f>SUM(D48:D50)</f>
        <v>12424275.600000001</v>
      </c>
    </row>
    <row r="53" spans="1:10">
      <c r="A53" s="88" t="s">
        <v>85</v>
      </c>
      <c r="B53" s="88"/>
      <c r="C53" s="88"/>
      <c r="D53" s="88"/>
      <c r="E53" s="88"/>
      <c r="F53" s="88"/>
    </row>
    <row r="55" spans="1:10">
      <c r="C55" t="s">
        <v>78</v>
      </c>
      <c r="D55" t="s">
        <v>86</v>
      </c>
    </row>
    <row r="56" spans="1:10" ht="30">
      <c r="C56" s="1" t="s">
        <v>467</v>
      </c>
      <c r="D56" s="69">
        <v>3093</v>
      </c>
    </row>
    <row r="57" spans="1:10" ht="30">
      <c r="C57" s="1" t="s">
        <v>468</v>
      </c>
      <c r="D57" s="69">
        <v>2578</v>
      </c>
    </row>
    <row r="58" spans="1:10">
      <c r="C58" s="1" t="s">
        <v>14</v>
      </c>
      <c r="D58" s="69">
        <v>45</v>
      </c>
    </row>
    <row r="59" spans="1:10">
      <c r="C59" s="2" t="s">
        <v>62</v>
      </c>
      <c r="D59" s="50">
        <f>SUM(Tabla8[No. De Alumnos])</f>
        <v>5716</v>
      </c>
      <c r="E59" s="90" t="s">
        <v>502</v>
      </c>
      <c r="F59" s="90"/>
      <c r="G59" s="90"/>
      <c r="H59" s="90"/>
      <c r="I59" s="90"/>
      <c r="J59" s="90"/>
    </row>
    <row r="60" spans="1:10">
      <c r="E60" s="91"/>
      <c r="F60" s="91"/>
      <c r="G60" s="91"/>
      <c r="H60" s="91"/>
      <c r="I60" s="91"/>
      <c r="J60" s="91"/>
    </row>
    <row r="62" spans="1:10" ht="45">
      <c r="B62" s="38"/>
      <c r="C62" s="39" t="s">
        <v>73</v>
      </c>
      <c r="D62" s="13" t="s">
        <v>503</v>
      </c>
    </row>
  </sheetData>
  <mergeCells count="13">
    <mergeCell ref="A1:F1"/>
    <mergeCell ref="A3:B3"/>
    <mergeCell ref="A5:B5"/>
    <mergeCell ref="A7:B7"/>
    <mergeCell ref="A9:C9"/>
    <mergeCell ref="E59:J60"/>
    <mergeCell ref="A53:F53"/>
    <mergeCell ref="B17:D17"/>
    <mergeCell ref="A19:F19"/>
    <mergeCell ref="A11:F11"/>
    <mergeCell ref="A33:F33"/>
    <mergeCell ref="B45:D45"/>
    <mergeCell ref="B31:D31"/>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view="pageBreakPreview" topLeftCell="A37" zoomScale="145" zoomScaleNormal="145" zoomScaleSheetLayoutView="145" workbookViewId="0">
      <selection activeCell="D7" sqref="D7"/>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89" t="s">
        <v>87</v>
      </c>
      <c r="B1" s="89"/>
      <c r="C1" s="89"/>
      <c r="D1" s="89"/>
      <c r="E1" s="89"/>
      <c r="F1" s="89"/>
    </row>
    <row r="3" spans="1:6">
      <c r="A3" s="94" t="s">
        <v>13</v>
      </c>
      <c r="B3" s="94"/>
      <c r="D3" s="57">
        <f>'Ene-Mar'!D9</f>
        <v>3859594.3999999985</v>
      </c>
    </row>
    <row r="5" spans="1:6">
      <c r="A5" s="94" t="s">
        <v>6</v>
      </c>
      <c r="B5" s="94"/>
      <c r="D5" s="35">
        <v>24451767</v>
      </c>
    </row>
    <row r="7" spans="1:6">
      <c r="A7" s="95" t="s">
        <v>76</v>
      </c>
      <c r="B7" s="95"/>
      <c r="C7" s="6"/>
      <c r="D7" s="40">
        <v>13740582.550000001</v>
      </c>
    </row>
    <row r="9" spans="1:6">
      <c r="A9" s="94" t="s">
        <v>12</v>
      </c>
      <c r="B9" s="94"/>
      <c r="C9" s="94"/>
      <c r="D9" s="57">
        <f>+D3+D5-D7</f>
        <v>14570778.849999998</v>
      </c>
    </row>
    <row r="11" spans="1:6" ht="15" customHeight="1">
      <c r="A11" s="88" t="s">
        <v>77</v>
      </c>
      <c r="B11" s="88"/>
      <c r="C11" s="88"/>
      <c r="D11" s="88"/>
      <c r="E11" s="88"/>
      <c r="F11" s="88"/>
    </row>
    <row r="13" spans="1:6">
      <c r="B13" s="3" t="s">
        <v>78</v>
      </c>
      <c r="C13" s="3" t="s">
        <v>81</v>
      </c>
      <c r="D13" s="3" t="s">
        <v>11</v>
      </c>
      <c r="F13" s="47"/>
    </row>
    <row r="14" spans="1:6" ht="28.5" customHeight="1">
      <c r="B14" s="43" t="s">
        <v>10</v>
      </c>
      <c r="C14" s="3">
        <v>42</v>
      </c>
      <c r="D14" s="36">
        <v>2267297.9700000002</v>
      </c>
      <c r="E14" s="46"/>
      <c r="F14" s="46"/>
    </row>
    <row r="15" spans="1:6" ht="28.5" customHeight="1">
      <c r="B15" s="43" t="s">
        <v>79</v>
      </c>
      <c r="C15" s="3">
        <v>338</v>
      </c>
      <c r="D15" s="36">
        <v>8020373.5899999999</v>
      </c>
      <c r="E15" s="46"/>
      <c r="F15" s="46"/>
    </row>
    <row r="16" spans="1:6" ht="28.5" customHeight="1">
      <c r="B16" s="43" t="s">
        <v>80</v>
      </c>
      <c r="C16" s="3">
        <v>101</v>
      </c>
      <c r="D16" s="36">
        <v>1302149.44</v>
      </c>
      <c r="E16" s="46"/>
      <c r="F16" s="46"/>
    </row>
    <row r="17" spans="1:6">
      <c r="B17" s="92" t="s">
        <v>464</v>
      </c>
      <c r="C17" s="92"/>
      <c r="D17" s="92"/>
      <c r="E17" s="55">
        <f>SUM(D14:D16)</f>
        <v>11589821</v>
      </c>
    </row>
    <row r="18" spans="1:6">
      <c r="B18" s="45"/>
      <c r="C18" s="45"/>
      <c r="D18" s="45"/>
      <c r="E18" s="5"/>
    </row>
    <row r="19" spans="1:6">
      <c r="A19" s="88" t="s">
        <v>82</v>
      </c>
      <c r="B19" s="88"/>
      <c r="C19" s="88"/>
      <c r="D19" s="88"/>
      <c r="E19" s="88"/>
      <c r="F19" s="88"/>
    </row>
    <row r="21" spans="1:6" ht="37.5" customHeight="1">
      <c r="B21" s="3" t="s">
        <v>83</v>
      </c>
      <c r="C21" s="3" t="s">
        <v>462</v>
      </c>
      <c r="D21" s="3" t="s">
        <v>463</v>
      </c>
    </row>
    <row r="22" spans="1:6">
      <c r="B22" s="43">
        <v>1</v>
      </c>
      <c r="C22" s="3">
        <v>2100</v>
      </c>
      <c r="D22" s="36">
        <v>39657.74</v>
      </c>
    </row>
    <row r="23" spans="1:6">
      <c r="B23" s="43">
        <v>2</v>
      </c>
      <c r="C23" s="3">
        <v>2200</v>
      </c>
      <c r="D23" s="36"/>
    </row>
    <row r="24" spans="1:6">
      <c r="B24" s="43">
        <v>3</v>
      </c>
      <c r="C24" s="3">
        <v>2300</v>
      </c>
      <c r="D24" s="36"/>
    </row>
    <row r="25" spans="1:6">
      <c r="B25" s="43">
        <v>4</v>
      </c>
      <c r="C25" s="3">
        <v>2400</v>
      </c>
      <c r="D25" s="36">
        <v>110434.99</v>
      </c>
    </row>
    <row r="26" spans="1:6">
      <c r="B26" s="43">
        <v>5</v>
      </c>
      <c r="C26" s="3">
        <v>2500</v>
      </c>
      <c r="D26" s="36">
        <v>26324.66</v>
      </c>
    </row>
    <row r="27" spans="1:6">
      <c r="B27" s="43">
        <v>6</v>
      </c>
      <c r="C27" s="3">
        <v>2600</v>
      </c>
      <c r="D27" s="36">
        <v>7636.2</v>
      </c>
    </row>
    <row r="28" spans="1:6">
      <c r="B28" s="43">
        <v>7</v>
      </c>
      <c r="C28" s="3">
        <v>2700</v>
      </c>
      <c r="D28" s="36"/>
    </row>
    <row r="29" spans="1:6">
      <c r="B29" s="43">
        <v>8</v>
      </c>
      <c r="C29" s="3">
        <v>2800</v>
      </c>
      <c r="D29" s="36"/>
    </row>
    <row r="30" spans="1:6">
      <c r="B30" s="43">
        <v>9</v>
      </c>
      <c r="C30" s="3">
        <v>2900</v>
      </c>
      <c r="D30" s="36">
        <v>19434.64</v>
      </c>
    </row>
    <row r="31" spans="1:6">
      <c r="B31" s="92" t="s">
        <v>466</v>
      </c>
      <c r="C31" s="92"/>
      <c r="D31" s="92"/>
      <c r="E31" s="55">
        <f>SUM(D22:D30)</f>
        <v>203488.23000000004</v>
      </c>
    </row>
    <row r="33" spans="1:6">
      <c r="A33" s="88" t="s">
        <v>84</v>
      </c>
      <c r="B33" s="88"/>
      <c r="C33" s="88"/>
      <c r="D33" s="88"/>
      <c r="E33" s="88"/>
      <c r="F33" s="88"/>
    </row>
    <row r="35" spans="1:6" ht="30">
      <c r="A35" s="34"/>
      <c r="B35" s="3" t="s">
        <v>83</v>
      </c>
      <c r="C35" s="3" t="s">
        <v>462</v>
      </c>
      <c r="D35" s="3" t="s">
        <v>463</v>
      </c>
    </row>
    <row r="36" spans="1:6">
      <c r="A36" s="34"/>
      <c r="B36" s="43">
        <v>1</v>
      </c>
      <c r="C36" s="3">
        <v>3100</v>
      </c>
      <c r="D36" s="48">
        <v>1246819.23</v>
      </c>
    </row>
    <row r="37" spans="1:6">
      <c r="A37" s="34"/>
      <c r="B37" s="43">
        <v>2</v>
      </c>
      <c r="C37" s="3">
        <v>3200</v>
      </c>
      <c r="D37" s="48">
        <v>10208.18</v>
      </c>
    </row>
    <row r="38" spans="1:6">
      <c r="A38" s="34"/>
      <c r="B38" s="43">
        <v>3</v>
      </c>
      <c r="C38" s="3">
        <v>3300</v>
      </c>
      <c r="D38" s="48">
        <v>670243.92999999993</v>
      </c>
    </row>
    <row r="39" spans="1:6">
      <c r="A39" s="34"/>
      <c r="B39" s="43">
        <v>4</v>
      </c>
      <c r="C39" s="3">
        <v>3400</v>
      </c>
      <c r="D39" s="48">
        <v>23717.360000000001</v>
      </c>
    </row>
    <row r="40" spans="1:6">
      <c r="A40" s="34"/>
      <c r="B40" s="43">
        <v>5</v>
      </c>
      <c r="C40" s="3">
        <v>3500</v>
      </c>
      <c r="D40" s="48">
        <v>-3715</v>
      </c>
    </row>
    <row r="41" spans="1:6">
      <c r="A41" s="34"/>
      <c r="B41" s="43">
        <v>6</v>
      </c>
      <c r="C41" s="3">
        <v>3600</v>
      </c>
      <c r="D41" s="48"/>
    </row>
    <row r="42" spans="1:6">
      <c r="A42" s="34"/>
      <c r="B42" s="43">
        <v>7</v>
      </c>
      <c r="C42" s="3">
        <v>3700</v>
      </c>
      <c r="D42" s="48"/>
    </row>
    <row r="43" spans="1:6">
      <c r="A43" s="34"/>
      <c r="B43" s="43">
        <v>8</v>
      </c>
      <c r="C43" s="3">
        <v>3800</v>
      </c>
      <c r="D43" s="48"/>
    </row>
    <row r="44" spans="1:6">
      <c r="A44" s="34"/>
      <c r="B44" s="43">
        <v>9</v>
      </c>
      <c r="C44" s="3">
        <v>3900</v>
      </c>
      <c r="D44" s="48"/>
    </row>
    <row r="45" spans="1:6">
      <c r="A45" s="34"/>
      <c r="B45" s="93" t="s">
        <v>465</v>
      </c>
      <c r="C45" s="93"/>
      <c r="D45" s="93"/>
      <c r="E45" s="55">
        <f>SUM(D36:D44)</f>
        <v>1947273.7</v>
      </c>
    </row>
    <row r="48" spans="1:6">
      <c r="C48" s="49" t="str">
        <f>B17</f>
        <v>TOTAL EROGADO DEL CAPITULO 1000</v>
      </c>
      <c r="D48" s="40">
        <f>E17</f>
        <v>11589821</v>
      </c>
    </row>
    <row r="49" spans="1:6">
      <c r="C49" s="49" t="str">
        <f>B31</f>
        <v>TOTAL EROGADO DEL CAPITULO 2000</v>
      </c>
      <c r="D49" s="40">
        <f>E31</f>
        <v>203488.23000000004</v>
      </c>
    </row>
    <row r="50" spans="1:6">
      <c r="C50" s="49" t="str">
        <f>B45</f>
        <v>TOTAL EROGADO DEL CAPITULO 3000</v>
      </c>
      <c r="D50" s="40">
        <f>E45</f>
        <v>1947273.7</v>
      </c>
    </row>
    <row r="51" spans="1:6">
      <c r="C51" s="41" t="s">
        <v>62</v>
      </c>
      <c r="D51" s="76">
        <f>SUM(D48:D50)</f>
        <v>13740582.93</v>
      </c>
    </row>
    <row r="53" spans="1:6">
      <c r="A53" s="88" t="s">
        <v>85</v>
      </c>
      <c r="B53" s="88"/>
      <c r="C53" s="88"/>
      <c r="D53" s="88"/>
      <c r="E53" s="88"/>
      <c r="F53" s="88"/>
    </row>
    <row r="55" spans="1:6">
      <c r="C55" t="s">
        <v>78</v>
      </c>
      <c r="D55" t="s">
        <v>86</v>
      </c>
    </row>
    <row r="56" spans="1:6" ht="30">
      <c r="C56" s="1" t="s">
        <v>467</v>
      </c>
      <c r="D56">
        <v>2878</v>
      </c>
    </row>
    <row r="57" spans="1:6" ht="30">
      <c r="C57" s="1" t="s">
        <v>468</v>
      </c>
      <c r="D57">
        <v>1653</v>
      </c>
    </row>
    <row r="58" spans="1:6">
      <c r="C58" s="1" t="s">
        <v>14</v>
      </c>
      <c r="D58">
        <v>34</v>
      </c>
    </row>
    <row r="59" spans="1:6">
      <c r="C59" s="45" t="s">
        <v>62</v>
      </c>
      <c r="D59">
        <f>SUM(Tabla811[No. De Alumnos])</f>
        <v>4565</v>
      </c>
    </row>
    <row r="62" spans="1:6">
      <c r="B62" s="38"/>
      <c r="C62" s="39"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scale="68"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topLeftCell="A34" zoomScale="145" zoomScaleNormal="145" workbookViewId="0">
      <selection activeCell="D51" sqref="D51"/>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 min="8" max="8" width="14.42578125" bestFit="1" customWidth="1"/>
    <col min="9" max="9" width="14.42578125" customWidth="1"/>
  </cols>
  <sheetData>
    <row r="1" spans="1:9">
      <c r="A1" s="89" t="s">
        <v>470</v>
      </c>
      <c r="B1" s="89"/>
      <c r="C1" s="89"/>
      <c r="D1" s="89"/>
      <c r="E1" s="89"/>
      <c r="F1" s="89"/>
    </row>
    <row r="3" spans="1:9">
      <c r="A3" s="94" t="s">
        <v>13</v>
      </c>
      <c r="B3" s="94"/>
      <c r="D3" s="35">
        <f>'Abr-Jun'!D9</f>
        <v>14570778.849999998</v>
      </c>
    </row>
    <row r="5" spans="1:9">
      <c r="A5" s="94" t="s">
        <v>6</v>
      </c>
      <c r="B5" s="94"/>
      <c r="D5" s="35">
        <f>SUM('Datos Generales'!D25:D27)</f>
        <v>24425805</v>
      </c>
    </row>
    <row r="7" spans="1:9">
      <c r="A7" s="95" t="s">
        <v>76</v>
      </c>
      <c r="B7" s="95"/>
      <c r="C7" s="6"/>
      <c r="D7" s="40">
        <f>+E17+E31+E45</f>
        <v>20134937.824999999</v>
      </c>
    </row>
    <row r="9" spans="1:9">
      <c r="A9" s="94" t="s">
        <v>12</v>
      </c>
      <c r="B9" s="94"/>
      <c r="C9" s="94"/>
      <c r="D9" s="57">
        <f>+D3+D5-D7</f>
        <v>18861646.024999995</v>
      </c>
    </row>
    <row r="11" spans="1:9" ht="15" customHeight="1">
      <c r="A11" s="88" t="s">
        <v>77</v>
      </c>
      <c r="B11" s="88"/>
      <c r="C11" s="88"/>
      <c r="D11" s="88"/>
      <c r="E11" s="88"/>
      <c r="F11" s="88"/>
    </row>
    <row r="13" spans="1:9">
      <c r="B13" s="3" t="s">
        <v>78</v>
      </c>
      <c r="C13" s="3" t="s">
        <v>81</v>
      </c>
      <c r="D13" s="3" t="s">
        <v>11</v>
      </c>
      <c r="F13" s="47"/>
      <c r="I13" s="77"/>
    </row>
    <row r="14" spans="1:9" ht="28.5" customHeight="1">
      <c r="B14" s="43" t="s">
        <v>10</v>
      </c>
      <c r="C14" s="3">
        <v>42</v>
      </c>
      <c r="D14" s="82">
        <v>2616180.4849999999</v>
      </c>
      <c r="E14" s="46"/>
      <c r="F14" s="46"/>
      <c r="I14" s="77"/>
    </row>
    <row r="15" spans="1:9" ht="28.5" customHeight="1">
      <c r="B15" s="43" t="s">
        <v>79</v>
      </c>
      <c r="C15" s="3">
        <v>357</v>
      </c>
      <c r="D15" s="82">
        <v>10490667.049999999</v>
      </c>
      <c r="E15" s="46"/>
      <c r="F15" s="46"/>
      <c r="H15" s="5"/>
      <c r="I15" s="77"/>
    </row>
    <row r="16" spans="1:9" ht="28.5" customHeight="1">
      <c r="B16" s="43" t="s">
        <v>80</v>
      </c>
      <c r="C16" s="3">
        <v>100</v>
      </c>
      <c r="D16" s="82">
        <v>1825873.4</v>
      </c>
      <c r="E16" s="46"/>
      <c r="F16" s="46"/>
      <c r="H16" s="77"/>
      <c r="I16" s="77"/>
    </row>
    <row r="17" spans="1:9">
      <c r="B17" s="92" t="s">
        <v>464</v>
      </c>
      <c r="C17" s="92"/>
      <c r="D17" s="92"/>
      <c r="E17" s="73">
        <f>SUM(Tabla5412[Importe])</f>
        <v>14932720.934999999</v>
      </c>
      <c r="I17" s="77"/>
    </row>
    <row r="18" spans="1:9">
      <c r="B18" s="45"/>
      <c r="C18" s="45"/>
      <c r="D18" s="45"/>
      <c r="E18" s="5"/>
    </row>
    <row r="19" spans="1:9">
      <c r="A19" s="88" t="s">
        <v>82</v>
      </c>
      <c r="B19" s="88"/>
      <c r="C19" s="88"/>
      <c r="D19" s="88"/>
      <c r="E19" s="88"/>
      <c r="F19" s="88"/>
    </row>
    <row r="21" spans="1:9" ht="37.5" customHeight="1">
      <c r="B21" s="3" t="s">
        <v>83</v>
      </c>
      <c r="C21" s="3" t="s">
        <v>462</v>
      </c>
      <c r="D21" s="3" t="s">
        <v>463</v>
      </c>
    </row>
    <row r="22" spans="1:9">
      <c r="B22" s="43">
        <v>1</v>
      </c>
      <c r="C22" s="3">
        <v>2100</v>
      </c>
      <c r="D22" s="36">
        <v>557690.97</v>
      </c>
    </row>
    <row r="23" spans="1:9">
      <c r="B23" s="43">
        <v>2</v>
      </c>
      <c r="C23" s="3">
        <v>2200</v>
      </c>
      <c r="D23" s="36"/>
    </row>
    <row r="24" spans="1:9">
      <c r="B24" s="43">
        <v>3</v>
      </c>
      <c r="C24" s="3">
        <v>2300</v>
      </c>
      <c r="D24" s="36"/>
    </row>
    <row r="25" spans="1:9">
      <c r="B25" s="43">
        <v>4</v>
      </c>
      <c r="C25" s="3">
        <v>2400</v>
      </c>
      <c r="D25" s="36">
        <v>3463.76</v>
      </c>
    </row>
    <row r="26" spans="1:9">
      <c r="B26" s="43">
        <v>5</v>
      </c>
      <c r="C26" s="3">
        <v>2500</v>
      </c>
      <c r="D26" s="36">
        <v>14304.84</v>
      </c>
    </row>
    <row r="27" spans="1:9">
      <c r="B27" s="43">
        <v>6</v>
      </c>
      <c r="C27" s="3">
        <v>2600</v>
      </c>
      <c r="D27" s="36"/>
    </row>
    <row r="28" spans="1:9">
      <c r="B28" s="43">
        <v>7</v>
      </c>
      <c r="C28" s="3">
        <v>2700</v>
      </c>
      <c r="D28" s="36">
        <v>453160.5</v>
      </c>
    </row>
    <row r="29" spans="1:9">
      <c r="B29" s="43">
        <v>8</v>
      </c>
      <c r="C29" s="3">
        <v>2800</v>
      </c>
      <c r="D29" s="36"/>
    </row>
    <row r="30" spans="1:9">
      <c r="B30" s="43">
        <v>9</v>
      </c>
      <c r="C30" s="3">
        <v>2900</v>
      </c>
      <c r="D30" s="36"/>
    </row>
    <row r="31" spans="1:9">
      <c r="B31" s="92" t="s">
        <v>466</v>
      </c>
      <c r="C31" s="92"/>
      <c r="D31" s="92"/>
      <c r="E31" s="55">
        <f>SUM(D22:D30)</f>
        <v>1028620.07</v>
      </c>
    </row>
    <row r="33" spans="1:6">
      <c r="A33" s="88" t="s">
        <v>84</v>
      </c>
      <c r="B33" s="88"/>
      <c r="C33" s="88"/>
      <c r="D33" s="88"/>
      <c r="E33" s="88"/>
      <c r="F33" s="88"/>
    </row>
    <row r="35" spans="1:6" ht="30">
      <c r="A35" s="34"/>
      <c r="B35" s="3" t="s">
        <v>83</v>
      </c>
      <c r="C35" s="3" t="s">
        <v>462</v>
      </c>
      <c r="D35" s="3" t="s">
        <v>463</v>
      </c>
    </row>
    <row r="36" spans="1:6">
      <c r="A36" s="34"/>
      <c r="B36" s="43">
        <v>1</v>
      </c>
      <c r="C36" s="3">
        <v>3100</v>
      </c>
      <c r="D36" s="48">
        <v>1919728.7</v>
      </c>
    </row>
    <row r="37" spans="1:6">
      <c r="A37" s="34"/>
      <c r="B37" s="43">
        <v>2</v>
      </c>
      <c r="C37" s="3">
        <v>3200</v>
      </c>
      <c r="D37" s="48">
        <v>54993.279999999999</v>
      </c>
    </row>
    <row r="38" spans="1:6">
      <c r="A38" s="34"/>
      <c r="B38" s="43">
        <v>3</v>
      </c>
      <c r="C38" s="3">
        <v>3300</v>
      </c>
      <c r="D38" s="75">
        <v>2038899.2399999998</v>
      </c>
    </row>
    <row r="39" spans="1:6">
      <c r="A39" s="34"/>
      <c r="B39" s="43">
        <v>4</v>
      </c>
      <c r="C39" s="3">
        <v>3400</v>
      </c>
      <c r="D39" s="48"/>
    </row>
    <row r="40" spans="1:6">
      <c r="A40" s="34"/>
      <c r="B40" s="43">
        <v>5</v>
      </c>
      <c r="C40" s="3">
        <v>3500</v>
      </c>
      <c r="D40" s="48">
        <v>159975.6</v>
      </c>
    </row>
    <row r="41" spans="1:6">
      <c r="A41" s="34"/>
      <c r="B41" s="43">
        <v>6</v>
      </c>
      <c r="C41" s="3">
        <v>3600</v>
      </c>
      <c r="D41" s="48"/>
    </row>
    <row r="42" spans="1:6">
      <c r="A42" s="34"/>
      <c r="B42" s="43">
        <v>7</v>
      </c>
      <c r="C42" s="3">
        <v>3700</v>
      </c>
      <c r="D42" s="48"/>
    </row>
    <row r="43" spans="1:6">
      <c r="A43" s="34"/>
      <c r="B43" s="43">
        <v>8</v>
      </c>
      <c r="C43" s="3">
        <v>3800</v>
      </c>
      <c r="D43" s="48"/>
    </row>
    <row r="44" spans="1:6">
      <c r="A44" s="34"/>
      <c r="B44" s="43">
        <v>9</v>
      </c>
      <c r="C44" s="3">
        <v>3900</v>
      </c>
      <c r="D44" s="48"/>
    </row>
    <row r="45" spans="1:6">
      <c r="A45" s="34"/>
      <c r="B45" s="93" t="s">
        <v>465</v>
      </c>
      <c r="C45" s="93"/>
      <c r="D45" s="93"/>
      <c r="E45" s="55">
        <f>SUM(D36:D44)</f>
        <v>4173596.82</v>
      </c>
    </row>
    <row r="48" spans="1:6">
      <c r="C48" s="49" t="str">
        <f>B17</f>
        <v>TOTAL EROGADO DEL CAPITULO 1000</v>
      </c>
      <c r="D48" s="40">
        <f>E17</f>
        <v>14932720.934999999</v>
      </c>
    </row>
    <row r="49" spans="1:6">
      <c r="C49" s="49" t="str">
        <f>B31</f>
        <v>TOTAL EROGADO DEL CAPITULO 2000</v>
      </c>
      <c r="D49" s="40">
        <f>E31</f>
        <v>1028620.07</v>
      </c>
    </row>
    <row r="50" spans="1:6">
      <c r="C50" s="49" t="str">
        <f>B45</f>
        <v>TOTAL EROGADO DEL CAPITULO 3000</v>
      </c>
      <c r="D50" s="40">
        <f>E45</f>
        <v>4173596.82</v>
      </c>
    </row>
    <row r="51" spans="1:6">
      <c r="C51" s="41" t="s">
        <v>62</v>
      </c>
      <c r="D51" s="76">
        <f>SUM(D48:D50)</f>
        <v>20134937.824999999</v>
      </c>
    </row>
    <row r="53" spans="1:6">
      <c r="A53" s="88" t="s">
        <v>85</v>
      </c>
      <c r="B53" s="88"/>
      <c r="C53" s="88"/>
      <c r="D53" s="88"/>
      <c r="E53" s="88"/>
      <c r="F53" s="88"/>
    </row>
    <row r="55" spans="1:6">
      <c r="C55" t="s">
        <v>78</v>
      </c>
      <c r="D55" t="s">
        <v>86</v>
      </c>
    </row>
    <row r="56" spans="1:6" ht="30">
      <c r="C56" s="1" t="s">
        <v>467</v>
      </c>
    </row>
    <row r="57" spans="1:6" ht="30">
      <c r="C57" s="1" t="s">
        <v>468</v>
      </c>
    </row>
    <row r="58" spans="1:6">
      <c r="C58" s="1" t="s">
        <v>14</v>
      </c>
    </row>
    <row r="59" spans="1:6">
      <c r="C59" s="45" t="s">
        <v>62</v>
      </c>
      <c r="D59">
        <f>SUM(Tabla81115[No. De Alumnos])</f>
        <v>0</v>
      </c>
    </row>
    <row r="62" spans="1:6">
      <c r="B62" s="38"/>
      <c r="C62" s="39"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topLeftCell="A46" zoomScale="145" zoomScaleNormal="145" workbookViewId="0">
      <selection activeCell="D23" sqref="D23"/>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 min="8" max="8" width="14.42578125" bestFit="1" customWidth="1"/>
    <col min="9" max="9" width="14.42578125" style="77" bestFit="1" customWidth="1"/>
  </cols>
  <sheetData>
    <row r="1" spans="1:9">
      <c r="A1" s="89" t="s">
        <v>469</v>
      </c>
      <c r="B1" s="89"/>
      <c r="C1" s="89"/>
      <c r="D1" s="89"/>
      <c r="E1" s="89"/>
      <c r="F1" s="89"/>
    </row>
    <row r="3" spans="1:9">
      <c r="A3" s="94" t="s">
        <v>13</v>
      </c>
      <c r="B3" s="94"/>
      <c r="D3" s="57">
        <f>'Jul-Sep'!D9</f>
        <v>18861646.024999995</v>
      </c>
    </row>
    <row r="5" spans="1:9">
      <c r="A5" s="94" t="s">
        <v>6</v>
      </c>
      <c r="B5" s="94"/>
      <c r="D5" s="35">
        <f>SUM('Datos Generales'!D28:D30)</f>
        <v>20221013.390000001</v>
      </c>
    </row>
    <row r="7" spans="1:9">
      <c r="A7" s="95" t="s">
        <v>76</v>
      </c>
      <c r="B7" s="95"/>
      <c r="C7" s="6"/>
      <c r="D7" s="57">
        <f>+E17+E31+E45</f>
        <v>34529428.82</v>
      </c>
    </row>
    <row r="9" spans="1:9">
      <c r="A9" s="94" t="s">
        <v>12</v>
      </c>
      <c r="B9" s="94"/>
      <c r="C9" s="94"/>
      <c r="D9" s="57">
        <f>+D3+D5-D7</f>
        <v>4553230.5949999914</v>
      </c>
    </row>
    <row r="11" spans="1:9" ht="15" customHeight="1">
      <c r="A11" s="88" t="s">
        <v>77</v>
      </c>
      <c r="B11" s="88"/>
      <c r="C11" s="88"/>
      <c r="D11" s="88"/>
      <c r="E11" s="88"/>
      <c r="F11" s="88"/>
    </row>
    <row r="13" spans="1:9">
      <c r="B13" s="3" t="s">
        <v>78</v>
      </c>
      <c r="C13" s="3" t="s">
        <v>81</v>
      </c>
      <c r="D13" s="3" t="s">
        <v>11</v>
      </c>
      <c r="E13" s="47"/>
      <c r="H13" s="77"/>
      <c r="I13"/>
    </row>
    <row r="14" spans="1:9" ht="28.5" customHeight="1">
      <c r="B14" s="43" t="s">
        <v>10</v>
      </c>
      <c r="C14" s="3">
        <v>42</v>
      </c>
      <c r="D14" s="36">
        <v>6248250.5099999998</v>
      </c>
      <c r="E14" s="46"/>
      <c r="G14" s="77"/>
      <c r="H14" s="77"/>
      <c r="I14"/>
    </row>
    <row r="15" spans="1:9" ht="28.5" customHeight="1">
      <c r="B15" s="43" t="s">
        <v>79</v>
      </c>
      <c r="C15" s="3">
        <v>353</v>
      </c>
      <c r="D15" s="36">
        <v>21557499.350000001</v>
      </c>
      <c r="E15" s="46"/>
      <c r="G15" s="5"/>
      <c r="H15" s="77"/>
      <c r="I15"/>
    </row>
    <row r="16" spans="1:9" ht="28.5" customHeight="1">
      <c r="B16" s="43" t="s">
        <v>80</v>
      </c>
      <c r="C16" s="3">
        <v>99</v>
      </c>
      <c r="D16" s="36">
        <v>3316107.3</v>
      </c>
      <c r="E16" s="46"/>
      <c r="H16" s="77"/>
      <c r="I16"/>
    </row>
    <row r="17" spans="1:6">
      <c r="B17" s="92" t="s">
        <v>464</v>
      </c>
      <c r="C17" s="92"/>
      <c r="D17" s="92"/>
      <c r="E17" s="73">
        <f>SUM(Tabla541216[Importe])</f>
        <v>31121857.16</v>
      </c>
      <c r="F17" s="34"/>
    </row>
    <row r="18" spans="1:6">
      <c r="B18" s="45"/>
      <c r="C18" s="45"/>
      <c r="D18" s="45"/>
      <c r="E18" s="5"/>
    </row>
    <row r="19" spans="1:6">
      <c r="A19" s="88" t="s">
        <v>82</v>
      </c>
      <c r="B19" s="88"/>
      <c r="C19" s="88"/>
      <c r="D19" s="88"/>
      <c r="E19" s="88"/>
      <c r="F19" s="88"/>
    </row>
    <row r="21" spans="1:6" ht="37.5" customHeight="1">
      <c r="B21" s="3" t="s">
        <v>83</v>
      </c>
      <c r="C21" s="3" t="s">
        <v>462</v>
      </c>
      <c r="D21" s="3" t="s">
        <v>463</v>
      </c>
    </row>
    <row r="22" spans="1:6">
      <c r="B22" s="43">
        <v>1</v>
      </c>
      <c r="C22" s="3">
        <v>2100</v>
      </c>
      <c r="D22" s="71">
        <f>1537906.44+666.39</f>
        <v>1538572.8299999998</v>
      </c>
    </row>
    <row r="23" spans="1:6">
      <c r="B23" s="43">
        <v>2</v>
      </c>
      <c r="C23" s="3">
        <v>2200</v>
      </c>
      <c r="D23" s="36"/>
    </row>
    <row r="24" spans="1:6">
      <c r="B24" s="43">
        <v>3</v>
      </c>
      <c r="C24" s="3">
        <v>2300</v>
      </c>
      <c r="D24" s="36"/>
    </row>
    <row r="25" spans="1:6">
      <c r="B25" s="43">
        <v>4</v>
      </c>
      <c r="C25" s="3">
        <v>2400</v>
      </c>
      <c r="D25" s="72">
        <v>199994.08000000002</v>
      </c>
    </row>
    <row r="26" spans="1:6">
      <c r="B26" s="43">
        <v>5</v>
      </c>
      <c r="C26" s="3">
        <v>2500</v>
      </c>
      <c r="D26" s="72">
        <v>59335.89</v>
      </c>
    </row>
    <row r="27" spans="1:6">
      <c r="B27" s="43">
        <v>6</v>
      </c>
      <c r="C27" s="3">
        <v>2600</v>
      </c>
      <c r="D27" s="36"/>
    </row>
    <row r="28" spans="1:6">
      <c r="B28" s="43">
        <v>7</v>
      </c>
      <c r="C28" s="3">
        <v>2700</v>
      </c>
      <c r="D28" s="74">
        <v>69589.67</v>
      </c>
    </row>
    <row r="29" spans="1:6">
      <c r="B29" s="43">
        <v>8</v>
      </c>
      <c r="C29" s="3">
        <v>2800</v>
      </c>
      <c r="D29" s="36"/>
    </row>
    <row r="30" spans="1:6">
      <c r="B30" s="43">
        <v>9</v>
      </c>
      <c r="C30" s="3">
        <v>2900</v>
      </c>
      <c r="D30" s="74">
        <v>1066646.81</v>
      </c>
    </row>
    <row r="31" spans="1:6">
      <c r="B31" s="92" t="s">
        <v>466</v>
      </c>
      <c r="C31" s="92"/>
      <c r="D31" s="92"/>
      <c r="E31" s="37">
        <f>SUM(D22:D30)</f>
        <v>2934139.28</v>
      </c>
    </row>
    <row r="33" spans="1:6">
      <c r="A33" s="88" t="s">
        <v>84</v>
      </c>
      <c r="B33" s="88"/>
      <c r="C33" s="88"/>
      <c r="D33" s="88"/>
      <c r="E33" s="88"/>
      <c r="F33" s="88"/>
    </row>
    <row r="35" spans="1:6" ht="30">
      <c r="A35" s="34"/>
      <c r="B35" s="3" t="s">
        <v>83</v>
      </c>
      <c r="C35" s="3" t="s">
        <v>462</v>
      </c>
      <c r="D35" s="3" t="s">
        <v>463</v>
      </c>
    </row>
    <row r="36" spans="1:6">
      <c r="A36" s="34"/>
      <c r="B36" s="43">
        <v>1</v>
      </c>
      <c r="C36" s="3">
        <v>3100</v>
      </c>
      <c r="D36" s="71">
        <v>1687963.89</v>
      </c>
    </row>
    <row r="37" spans="1:6">
      <c r="A37" s="34"/>
      <c r="B37" s="43">
        <v>2</v>
      </c>
      <c r="C37" s="3">
        <v>3200</v>
      </c>
      <c r="D37" s="48">
        <v>540210.86</v>
      </c>
    </row>
    <row r="38" spans="1:6">
      <c r="A38" s="34"/>
      <c r="B38" s="43">
        <v>3</v>
      </c>
      <c r="C38" s="3">
        <v>3300</v>
      </c>
      <c r="D38" s="75">
        <v>-2703737.57</v>
      </c>
    </row>
    <row r="39" spans="1:6">
      <c r="A39" s="34"/>
      <c r="B39" s="43">
        <v>4</v>
      </c>
      <c r="C39" s="3">
        <v>3400</v>
      </c>
      <c r="D39" s="48"/>
    </row>
    <row r="40" spans="1:6">
      <c r="A40" s="34"/>
      <c r="B40" s="43">
        <v>5</v>
      </c>
      <c r="C40" s="3">
        <v>3500</v>
      </c>
      <c r="D40" s="75">
        <v>948995.20000000007</v>
      </c>
    </row>
    <row r="41" spans="1:6">
      <c r="A41" s="34"/>
      <c r="B41" s="43">
        <v>6</v>
      </c>
      <c r="C41" s="3">
        <v>3600</v>
      </c>
      <c r="D41" s="48"/>
    </row>
    <row r="42" spans="1:6">
      <c r="A42" s="34"/>
      <c r="B42" s="43">
        <v>7</v>
      </c>
      <c r="C42" s="3">
        <v>3700</v>
      </c>
      <c r="D42" s="48"/>
    </row>
    <row r="43" spans="1:6">
      <c r="A43" s="34"/>
      <c r="B43" s="43">
        <v>8</v>
      </c>
      <c r="C43" s="3">
        <v>3800</v>
      </c>
      <c r="D43" s="48"/>
    </row>
    <row r="44" spans="1:6">
      <c r="A44" s="34"/>
      <c r="B44" s="43">
        <v>9</v>
      </c>
      <c r="C44" s="3">
        <v>3900</v>
      </c>
      <c r="D44" s="48"/>
    </row>
    <row r="45" spans="1:6">
      <c r="A45" s="34"/>
      <c r="B45" s="93" t="s">
        <v>465</v>
      </c>
      <c r="C45" s="93"/>
      <c r="D45" s="93"/>
      <c r="E45" s="37">
        <f>SUM(D36:D44)</f>
        <v>473432.38000000024</v>
      </c>
    </row>
    <row r="48" spans="1:6">
      <c r="C48" s="49" t="str">
        <f>B17</f>
        <v>TOTAL EROGADO DEL CAPITULO 1000</v>
      </c>
      <c r="D48" s="40">
        <f>E17</f>
        <v>31121857.16</v>
      </c>
    </row>
    <row r="49" spans="1:6">
      <c r="C49" s="49" t="str">
        <f>B31</f>
        <v>TOTAL EROGADO DEL CAPITULO 2000</v>
      </c>
      <c r="D49" s="40">
        <f>E31</f>
        <v>2934139.28</v>
      </c>
    </row>
    <row r="50" spans="1:6">
      <c r="C50" s="49" t="str">
        <f>B45</f>
        <v>TOTAL EROGADO DEL CAPITULO 3000</v>
      </c>
      <c r="D50" s="40">
        <f>E45</f>
        <v>473432.38000000024</v>
      </c>
    </row>
    <row r="51" spans="1:6">
      <c r="C51" s="41" t="s">
        <v>62</v>
      </c>
      <c r="D51" s="76">
        <f>SUM(D48:D50)</f>
        <v>34529428.82</v>
      </c>
    </row>
    <row r="53" spans="1:6">
      <c r="A53" s="88" t="s">
        <v>85</v>
      </c>
      <c r="B53" s="88"/>
      <c r="C53" s="88"/>
      <c r="D53" s="88"/>
      <c r="E53" s="88"/>
      <c r="F53" s="88"/>
    </row>
    <row r="55" spans="1:6">
      <c r="C55" t="s">
        <v>78</v>
      </c>
      <c r="D55" t="s">
        <v>86</v>
      </c>
    </row>
    <row r="56" spans="1:6" ht="30">
      <c r="C56" s="1" t="s">
        <v>467</v>
      </c>
    </row>
    <row r="57" spans="1:6" ht="30">
      <c r="C57" s="1" t="s">
        <v>468</v>
      </c>
    </row>
    <row r="58" spans="1:6">
      <c r="C58" s="1" t="s">
        <v>14</v>
      </c>
    </row>
    <row r="59" spans="1:6">
      <c r="C59" s="45" t="s">
        <v>62</v>
      </c>
      <c r="D59">
        <f>SUM(Tabla8111519[No. De Alumnos])</f>
        <v>0</v>
      </c>
    </row>
    <row r="62" spans="1:6">
      <c r="B62" s="38"/>
      <c r="C62" s="39"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opLeftCell="A7" zoomScale="145" zoomScaleNormal="145" workbookViewId="0">
      <selection activeCell="D19" sqref="D19"/>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 min="6" max="6" width="14.42578125" customWidth="1"/>
    <col min="7" max="7" width="14.42578125" bestFit="1" customWidth="1"/>
  </cols>
  <sheetData>
    <row r="1" spans="1:6" ht="15" customHeight="1">
      <c r="A1" s="89" t="s">
        <v>71</v>
      </c>
      <c r="B1" s="89"/>
      <c r="C1" s="89"/>
      <c r="D1" s="89"/>
      <c r="E1" s="89"/>
      <c r="F1" s="1"/>
    </row>
    <row r="2" spans="1:6" ht="15" customHeight="1">
      <c r="A2" s="97" t="s">
        <v>485</v>
      </c>
      <c r="B2" s="97"/>
      <c r="C2" s="97"/>
      <c r="D2" s="97"/>
      <c r="E2" s="97"/>
    </row>
    <row r="3" spans="1:6">
      <c r="A3" s="87"/>
      <c r="B3" s="87"/>
      <c r="C3" s="87"/>
      <c r="D3" s="87"/>
      <c r="E3" s="87"/>
    </row>
    <row r="5" spans="1:6" s="4" customFormat="1" ht="33.75" customHeight="1">
      <c r="A5" s="3" t="s">
        <v>7</v>
      </c>
      <c r="B5" s="60" t="s">
        <v>482</v>
      </c>
      <c r="C5" s="60" t="s">
        <v>483</v>
      </c>
      <c r="D5" s="3" t="s">
        <v>63</v>
      </c>
      <c r="E5" s="3" t="s">
        <v>64</v>
      </c>
      <c r="F5" s="4" t="s">
        <v>504</v>
      </c>
    </row>
    <row r="6" spans="1:6">
      <c r="A6" s="43" t="s">
        <v>65</v>
      </c>
      <c r="B6" s="30">
        <f>'Datos Generales'!D19+'Datos Generales'!D20+'Datos Generales'!D21</f>
        <v>16283870</v>
      </c>
      <c r="C6" s="30"/>
      <c r="D6" s="30">
        <f>'Ene-Mar'!D7</f>
        <v>12424275.600000001</v>
      </c>
      <c r="E6" s="29">
        <f>+B6+C6-D6</f>
        <v>3859594.3999999985</v>
      </c>
      <c r="F6" s="78"/>
    </row>
    <row r="7" spans="1:6">
      <c r="A7" s="43" t="s">
        <v>66</v>
      </c>
      <c r="B7" s="30">
        <f>'Datos Generales'!D22+'Datos Generales'!D23+'Datos Generales'!D24</f>
        <v>24451767</v>
      </c>
      <c r="C7" s="30"/>
      <c r="D7" s="30">
        <f>'Abr-Jun'!D7</f>
        <v>13740582.550000001</v>
      </c>
      <c r="E7" s="29">
        <f>+B7+C7-D7</f>
        <v>10711184.449999999</v>
      </c>
      <c r="F7" s="78"/>
    </row>
    <row r="8" spans="1:6">
      <c r="A8" s="43" t="s">
        <v>67</v>
      </c>
      <c r="B8" s="30">
        <f>'Datos Generales'!D25+'Datos Generales'!D26+'Datos Generales'!D27</f>
        <v>24425805</v>
      </c>
      <c r="C8" s="30"/>
      <c r="D8" s="30">
        <f>'Jul-Sep'!D7</f>
        <v>20134937.824999999</v>
      </c>
      <c r="E8" s="29">
        <f>+B8+C8-D8</f>
        <v>4290867.1750000007</v>
      </c>
      <c r="F8" s="78"/>
    </row>
    <row r="9" spans="1:6">
      <c r="A9" s="43" t="s">
        <v>68</v>
      </c>
      <c r="B9" s="30">
        <f>'Datos Generales'!D28+'Datos Generales'!D29+'Datos Generales'!D30</f>
        <v>20221013.390000001</v>
      </c>
      <c r="C9" s="30"/>
      <c r="D9" s="30">
        <f>'Oct-Dic'!D7</f>
        <v>34529428.82</v>
      </c>
      <c r="E9" s="29">
        <f>+B9+C9-D9</f>
        <v>-14308415.43</v>
      </c>
      <c r="F9" s="78"/>
    </row>
    <row r="10" spans="1:6">
      <c r="A10" s="45" t="s">
        <v>62</v>
      </c>
      <c r="B10" s="30">
        <f t="shared" ref="B10" si="0">SUM(B6:B9)</f>
        <v>85382455.390000001</v>
      </c>
      <c r="C10" s="30">
        <f>SUBTOTAL(109,C6:C9)</f>
        <v>0</v>
      </c>
      <c r="D10" s="30">
        <f>SUBTOTAL(109,D6:D9)</f>
        <v>80829224.795000002</v>
      </c>
      <c r="E10" s="29">
        <f>SUM(E6:E9)</f>
        <v>4553230.5949999988</v>
      </c>
      <c r="F10" s="78">
        <v>4553230.59</v>
      </c>
    </row>
    <row r="11" spans="1:6">
      <c r="A11" s="79"/>
      <c r="B11" s="80"/>
      <c r="C11" s="80"/>
      <c r="D11" s="80"/>
      <c r="E11" s="81"/>
      <c r="F11" s="78">
        <f>+E10-F10</f>
        <v>4.9999989569187164E-3</v>
      </c>
    </row>
    <row r="12" spans="1:6" ht="15" customHeight="1">
      <c r="A12" s="88" t="s">
        <v>484</v>
      </c>
      <c r="B12" s="88"/>
      <c r="C12" s="88"/>
      <c r="D12" s="88"/>
      <c r="E12" s="88"/>
    </row>
    <row r="14" spans="1:6" ht="15" customHeight="1">
      <c r="A14" s="98" t="s">
        <v>72</v>
      </c>
      <c r="B14" s="98"/>
      <c r="C14" s="98"/>
    </row>
    <row r="15" spans="1:6">
      <c r="A15" s="98"/>
      <c r="B15" s="98"/>
      <c r="C15" s="98"/>
      <c r="D15" s="31">
        <f>E10</f>
        <v>4553230.5949999988</v>
      </c>
    </row>
    <row r="16" spans="1:6">
      <c r="A16" s="44"/>
      <c r="B16" s="44"/>
      <c r="C16" s="44"/>
    </row>
    <row r="17" spans="1:7" ht="15" customHeight="1">
      <c r="A17" s="98" t="s">
        <v>69</v>
      </c>
      <c r="B17" s="98"/>
      <c r="C17" s="98"/>
    </row>
    <row r="18" spans="1:7">
      <c r="A18" s="98"/>
      <c r="B18" s="98"/>
      <c r="C18" s="98"/>
    </row>
    <row r="19" spans="1:7">
      <c r="A19" s="98"/>
      <c r="B19" s="98"/>
      <c r="C19" s="98"/>
      <c r="D19" s="58">
        <f>3295628.01-666.4</f>
        <v>3294961.61</v>
      </c>
      <c r="G19" s="5"/>
    </row>
    <row r="21" spans="1:7">
      <c r="A21" s="98" t="s">
        <v>70</v>
      </c>
      <c r="B21" s="98"/>
      <c r="C21" s="98"/>
    </row>
    <row r="22" spans="1:7">
      <c r="A22" s="98"/>
      <c r="B22" s="98"/>
      <c r="C22" s="98"/>
      <c r="D22" s="32">
        <f>D15-D19</f>
        <v>1258268.9849999989</v>
      </c>
      <c r="F22">
        <v>1253804.5900000001</v>
      </c>
    </row>
    <row r="23" spans="1:7">
      <c r="F23" s="5">
        <f>+D24-F22</f>
        <v>4.9999989569187164E-3</v>
      </c>
    </row>
    <row r="24" spans="1:7">
      <c r="B24" s="99" t="s">
        <v>8</v>
      </c>
      <c r="C24" s="99"/>
      <c r="D24" s="31">
        <f>+D22-D26</f>
        <v>1253804.594999999</v>
      </c>
    </row>
    <row r="26" spans="1:7">
      <c r="B26" s="96" t="s">
        <v>9</v>
      </c>
      <c r="C26" s="96"/>
      <c r="D26" s="59">
        <v>4464.3900000000003</v>
      </c>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7"/>
  <sheetViews>
    <sheetView showGridLines="0" tabSelected="1" zoomScale="115" zoomScaleNormal="115" zoomScalePageLayoutView="160" workbookViewId="0">
      <selection activeCell="F22" sqref="F22"/>
    </sheetView>
  </sheetViews>
  <sheetFormatPr baseColWidth="10" defaultRowHeight="15"/>
  <cols>
    <col min="1" max="1" width="3.28515625" style="6" customWidth="1"/>
    <col min="2" max="2" width="11.42578125" style="6"/>
    <col min="3" max="6" width="17.42578125" style="6" customWidth="1"/>
    <col min="7" max="7" width="4.140625" style="6" customWidth="1"/>
    <col min="8" max="8" width="14.85546875" bestFit="1" customWidth="1"/>
  </cols>
  <sheetData>
    <row r="4" spans="2:7">
      <c r="B4" s="118" t="s">
        <v>460</v>
      </c>
      <c r="C4" s="118"/>
      <c r="D4" s="119"/>
      <c r="E4" s="118"/>
      <c r="F4" s="119"/>
      <c r="G4" s="53"/>
    </row>
    <row r="5" spans="2:7">
      <c r="B5" s="103" t="str">
        <f>'Datos Generales'!B5</f>
        <v>Querétaro</v>
      </c>
      <c r="C5" s="104"/>
      <c r="E5" s="103" t="str">
        <f>'Datos Generales'!B7</f>
        <v>U T  de Querétaro</v>
      </c>
      <c r="F5" s="104"/>
    </row>
    <row r="6" spans="2:7" ht="6.75" customHeight="1"/>
    <row r="7" spans="2:7">
      <c r="B7" s="62" t="s">
        <v>471</v>
      </c>
      <c r="C7" s="115" t="str">
        <f>'Datos Generales'!B14</f>
        <v>´012680001182621523</v>
      </c>
      <c r="D7" s="116"/>
      <c r="E7" s="117" t="str">
        <f>'Datos Generales'!E14</f>
        <v xml:space="preserve">GRUPO FINANCIERO BBVA Mexico, SA </v>
      </c>
      <c r="F7" s="117"/>
    </row>
    <row r="8" spans="2:7" ht="6.75" customHeight="1"/>
    <row r="9" spans="2:7">
      <c r="C9" s="64" t="s">
        <v>472</v>
      </c>
      <c r="D9" s="64" t="s">
        <v>473</v>
      </c>
      <c r="E9" s="64" t="s">
        <v>474</v>
      </c>
      <c r="F9" s="64" t="s">
        <v>475</v>
      </c>
    </row>
    <row r="10" spans="2:7">
      <c r="B10" s="120" t="s">
        <v>476</v>
      </c>
      <c r="C10" s="112">
        <f>'Ene-Mar'!D5</f>
        <v>16283870</v>
      </c>
      <c r="D10" s="112">
        <f>'Abr-Jun'!D5</f>
        <v>24451767</v>
      </c>
      <c r="E10" s="112">
        <f>'Jul-Sep'!D5</f>
        <v>24425805</v>
      </c>
      <c r="F10" s="112">
        <f>'Oct-Dic'!D5</f>
        <v>20221013.390000001</v>
      </c>
    </row>
    <row r="11" spans="2:7">
      <c r="B11" s="120"/>
      <c r="C11" s="114"/>
      <c r="D11" s="114"/>
      <c r="E11" s="114"/>
      <c r="F11" s="114"/>
    </row>
    <row r="12" spans="2:7">
      <c r="B12" s="111" t="s">
        <v>493</v>
      </c>
      <c r="C12" s="112">
        <f>'Ene-Mar'!D48</f>
        <v>11683368.680000002</v>
      </c>
      <c r="D12" s="112">
        <f>'Abr-Jun'!D48</f>
        <v>11589821</v>
      </c>
      <c r="E12" s="112">
        <f>'Jul-Sep'!D48</f>
        <v>14932720.934999999</v>
      </c>
      <c r="F12" s="112">
        <f>'Oct-Dic'!D48</f>
        <v>31121857.16</v>
      </c>
    </row>
    <row r="13" spans="2:7">
      <c r="B13" s="111"/>
      <c r="C13" s="114"/>
      <c r="D13" s="113"/>
      <c r="E13" s="114"/>
      <c r="F13" s="114"/>
    </row>
    <row r="14" spans="2:7">
      <c r="B14" s="111" t="s">
        <v>494</v>
      </c>
      <c r="C14" s="112">
        <f>'Ene-Mar'!D49</f>
        <v>0</v>
      </c>
      <c r="D14" s="112">
        <f>'Abr-Jun'!D49</f>
        <v>203488.23000000004</v>
      </c>
      <c r="E14" s="112">
        <f>'Jul-Sep'!D49</f>
        <v>1028620.07</v>
      </c>
      <c r="F14" s="112">
        <f>'Oct-Dic'!D49</f>
        <v>2934139.28</v>
      </c>
    </row>
    <row r="15" spans="2:7">
      <c r="B15" s="111"/>
      <c r="C15" s="113"/>
      <c r="D15" s="113"/>
      <c r="E15" s="114"/>
      <c r="F15" s="114"/>
    </row>
    <row r="16" spans="2:7">
      <c r="B16" s="111" t="s">
        <v>495</v>
      </c>
      <c r="C16" s="112">
        <f>'Ene-Mar'!D50</f>
        <v>740906.91999999993</v>
      </c>
      <c r="D16" s="112">
        <f>'Abr-Jun'!D50</f>
        <v>1947273.7</v>
      </c>
      <c r="E16" s="112">
        <f>'Jul-Sep'!D50</f>
        <v>4173596.82</v>
      </c>
      <c r="F16" s="112">
        <f>'Oct-Dic'!D50</f>
        <v>473432.38000000024</v>
      </c>
    </row>
    <row r="17" spans="1:7">
      <c r="B17" s="111"/>
      <c r="C17" s="113"/>
      <c r="D17" s="113"/>
      <c r="E17" s="114"/>
      <c r="F17" s="114"/>
    </row>
    <row r="18" spans="1:7" ht="6.75" customHeight="1">
      <c r="C18" s="56"/>
      <c r="D18" s="56"/>
      <c r="E18" s="56"/>
      <c r="F18" s="56"/>
    </row>
    <row r="19" spans="1:7">
      <c r="B19" s="101" t="s">
        <v>492</v>
      </c>
      <c r="C19" s="101"/>
      <c r="D19" s="101"/>
      <c r="E19" s="101"/>
      <c r="F19" s="101"/>
    </row>
    <row r="20" spans="1:7" ht="6.75" customHeight="1">
      <c r="C20" s="56"/>
      <c r="D20" s="56"/>
      <c r="E20" s="56"/>
      <c r="F20" s="56"/>
    </row>
    <row r="21" spans="1:7" ht="19.5" customHeight="1">
      <c r="B21" s="105" t="s">
        <v>486</v>
      </c>
      <c r="C21" s="105"/>
      <c r="D21" s="105"/>
      <c r="E21" s="105"/>
      <c r="F21" s="63">
        <f>'Saldos al final del ejerc.'!D15</f>
        <v>4553230.5949999988</v>
      </c>
    </row>
    <row r="22" spans="1:7" ht="19.5" customHeight="1">
      <c r="B22" s="105" t="s">
        <v>487</v>
      </c>
      <c r="C22" s="105"/>
      <c r="D22" s="105"/>
      <c r="E22" s="105"/>
      <c r="F22" s="63">
        <f>'Saldos al final del ejerc.'!D19</f>
        <v>3294961.61</v>
      </c>
    </row>
    <row r="23" spans="1:7" ht="19.5" customHeight="1">
      <c r="B23" s="105" t="s">
        <v>489</v>
      </c>
      <c r="C23" s="105"/>
      <c r="D23" s="105"/>
      <c r="E23" s="105"/>
      <c r="F23" s="63">
        <f>'Saldos al final del ejerc.'!D22</f>
        <v>1258268.9849999989</v>
      </c>
    </row>
    <row r="24" spans="1:7" ht="19.5" customHeight="1">
      <c r="B24" s="105" t="s">
        <v>490</v>
      </c>
      <c r="C24" s="105"/>
      <c r="D24" s="105"/>
      <c r="E24" s="105"/>
      <c r="F24" s="63">
        <f>'Saldos al final del ejerc.'!D24</f>
        <v>1253804.594999999</v>
      </c>
    </row>
    <row r="25" spans="1:7" ht="19.5" customHeight="1">
      <c r="B25" s="105" t="s">
        <v>491</v>
      </c>
      <c r="C25" s="105"/>
      <c r="D25" s="105"/>
      <c r="E25" s="105"/>
      <c r="F25" s="63">
        <f>'Saldos al final del ejerc.'!D26</f>
        <v>4464.3900000000003</v>
      </c>
    </row>
    <row r="26" spans="1:7" ht="8.25" customHeight="1"/>
    <row r="27" spans="1:7" ht="15" customHeight="1">
      <c r="B27" s="100" t="s">
        <v>496</v>
      </c>
      <c r="C27" s="100"/>
      <c r="D27" s="100"/>
      <c r="E27" s="100"/>
      <c r="F27" s="100"/>
      <c r="G27" s="65"/>
    </row>
    <row r="28" spans="1:7">
      <c r="A28" s="65"/>
      <c r="B28" s="100"/>
      <c r="C28" s="100"/>
      <c r="D28" s="100"/>
      <c r="E28" s="100"/>
      <c r="F28" s="100"/>
      <c r="G28" s="65"/>
    </row>
    <row r="29" spans="1:7">
      <c r="A29" s="65"/>
      <c r="B29" s="100"/>
      <c r="C29" s="100"/>
      <c r="D29" s="100"/>
      <c r="E29" s="100"/>
      <c r="F29" s="100"/>
      <c r="G29" s="65"/>
    </row>
    <row r="30" spans="1:7">
      <c r="A30" s="65"/>
      <c r="B30" s="100"/>
      <c r="C30" s="100"/>
      <c r="D30" s="100"/>
      <c r="E30" s="100"/>
      <c r="F30" s="100"/>
      <c r="G30" s="65"/>
    </row>
    <row r="31" spans="1:7">
      <c r="A31" s="65"/>
      <c r="B31" s="100"/>
      <c r="C31" s="100"/>
      <c r="D31" s="100"/>
      <c r="E31" s="100"/>
      <c r="F31" s="100"/>
      <c r="G31" s="65"/>
    </row>
    <row r="32" spans="1:7">
      <c r="A32" s="65"/>
      <c r="B32" s="100"/>
      <c r="C32" s="100"/>
      <c r="D32" s="100"/>
      <c r="E32" s="100"/>
      <c r="F32" s="100"/>
      <c r="G32" s="65"/>
    </row>
    <row r="33" spans="1:7">
      <c r="A33" s="65"/>
      <c r="B33" s="100"/>
      <c r="C33" s="100"/>
      <c r="D33" s="100"/>
      <c r="E33" s="100"/>
      <c r="F33" s="100"/>
      <c r="G33" s="65"/>
    </row>
    <row r="34" spans="1:7">
      <c r="A34" s="65"/>
      <c r="B34" s="100"/>
      <c r="C34" s="100"/>
      <c r="D34" s="100"/>
      <c r="E34" s="100"/>
      <c r="F34" s="100"/>
      <c r="G34" s="65"/>
    </row>
    <row r="35" spans="1:7">
      <c r="A35" s="65"/>
      <c r="B35" s="100"/>
      <c r="C35" s="100"/>
      <c r="D35" s="100"/>
      <c r="E35" s="100"/>
      <c r="F35" s="100"/>
      <c r="G35" s="65"/>
    </row>
    <row r="36" spans="1:7">
      <c r="A36" s="65"/>
      <c r="B36" s="100"/>
      <c r="C36" s="100"/>
      <c r="D36" s="100"/>
      <c r="E36" s="100"/>
      <c r="F36" s="100"/>
      <c r="G36" s="65"/>
    </row>
    <row r="37" spans="1:7" ht="8.25" customHeight="1">
      <c r="A37" s="61"/>
      <c r="B37" s="61"/>
      <c r="C37" s="61"/>
      <c r="D37" s="61"/>
      <c r="E37" s="61"/>
      <c r="F37" s="61"/>
      <c r="G37" s="61"/>
    </row>
    <row r="38" spans="1:7">
      <c r="B38" s="106" t="s">
        <v>74</v>
      </c>
      <c r="C38" s="106"/>
      <c r="E38" s="106" t="s">
        <v>273</v>
      </c>
      <c r="F38" s="106"/>
    </row>
    <row r="42" spans="1:7">
      <c r="B42" s="107" t="str">
        <f>'Datos Generales'!C36</f>
        <v>M. en C. José Carlos Arredondo Velázquez</v>
      </c>
      <c r="C42" s="107"/>
      <c r="E42" s="107" t="str">
        <f>'Datos Generales'!C38</f>
        <v>MDCO. Apolinar Villegas Arcos</v>
      </c>
      <c r="F42" s="107"/>
    </row>
    <row r="43" spans="1:7">
      <c r="B43" s="108"/>
      <c r="C43" s="108"/>
      <c r="E43" s="108"/>
      <c r="F43" s="108"/>
    </row>
    <row r="44" spans="1:7">
      <c r="B44" s="109" t="s">
        <v>478</v>
      </c>
      <c r="C44" s="109"/>
      <c r="E44" s="110" t="s">
        <v>480</v>
      </c>
      <c r="F44" s="110"/>
    </row>
    <row r="45" spans="1:7">
      <c r="B45" s="109"/>
      <c r="C45" s="109"/>
      <c r="E45" s="110"/>
      <c r="F45" s="110"/>
    </row>
    <row r="47" spans="1:7">
      <c r="A47" s="102">
        <f ca="1">TODAY()</f>
        <v>44937</v>
      </c>
      <c r="B47" s="102"/>
      <c r="C47" s="102"/>
      <c r="D47" s="102"/>
      <c r="E47" s="102"/>
      <c r="F47" s="102"/>
      <c r="G47" s="102"/>
    </row>
  </sheetData>
  <mergeCells count="39">
    <mergeCell ref="C7:D7"/>
    <mergeCell ref="E7:F7"/>
    <mergeCell ref="B4:F4"/>
    <mergeCell ref="B10:B11"/>
    <mergeCell ref="C10:C11"/>
    <mergeCell ref="D10:D11"/>
    <mergeCell ref="E10:E11"/>
    <mergeCell ref="F10:F11"/>
    <mergeCell ref="E5:F5"/>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B58" zoomScale="160" zoomScaleNormal="160" workbookViewId="0">
      <selection activeCell="E7" sqref="E7"/>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 Generales</vt:lpstr>
      <vt:lpstr>Ene-Mar</vt:lpstr>
      <vt:lpstr>Abr-Jun</vt:lpstr>
      <vt:lpstr>Jul-Sep</vt:lpstr>
      <vt:lpstr>Oct-Dic</vt:lpstr>
      <vt:lpstr>Saldos al final del ejerc.</vt:lpstr>
      <vt:lpstr>IMPRIMIR</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Erika Flores Flores</cp:lastModifiedBy>
  <cp:lastPrinted>2023-01-11T18:14:22Z</cp:lastPrinted>
  <dcterms:created xsi:type="dcterms:W3CDTF">2021-12-13T17:11:33Z</dcterms:created>
  <dcterms:modified xsi:type="dcterms:W3CDTF">2023-01-11T18:18:37Z</dcterms:modified>
</cp:coreProperties>
</file>